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-105" windowWidth="24735" windowHeight="11865"/>
  </bookViews>
  <sheets>
    <sheet name="IX" sheetId="1" r:id="rId1"/>
    <sheet name="investeeringud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H230" i="2"/>
  <c r="G229"/>
  <c r="F229"/>
  <c r="H229" s="1"/>
  <c r="E229"/>
  <c r="H228"/>
  <c r="G227"/>
  <c r="F227"/>
  <c r="H227" s="1"/>
  <c r="E227"/>
  <c r="G226"/>
  <c r="F226"/>
  <c r="H226" s="1"/>
  <c r="E226"/>
  <c r="G225"/>
  <c r="F225"/>
  <c r="H225" s="1"/>
  <c r="E225"/>
  <c r="H224"/>
  <c r="G223"/>
  <c r="F223"/>
  <c r="H223" s="1"/>
  <c r="E223"/>
  <c r="G222"/>
  <c r="F222"/>
  <c r="H222" s="1"/>
  <c r="E222"/>
  <c r="E221"/>
  <c r="H221" s="1"/>
  <c r="G220"/>
  <c r="F220"/>
  <c r="E220"/>
  <c r="H220" s="1"/>
  <c r="G219"/>
  <c r="G231" s="1"/>
  <c r="G16" s="1"/>
  <c r="G15" s="1"/>
  <c r="F219"/>
  <c r="F231" s="1"/>
  <c r="E219"/>
  <c r="E231" s="1"/>
  <c r="E16" s="1"/>
  <c r="E15" s="1"/>
  <c r="H215"/>
  <c r="G214"/>
  <c r="F214"/>
  <c r="H214" s="1"/>
  <c r="E214"/>
  <c r="G213"/>
  <c r="F213"/>
  <c r="H213" s="1"/>
  <c r="E213"/>
  <c r="H212"/>
  <c r="H211"/>
  <c r="H210"/>
  <c r="F210"/>
  <c r="E210"/>
  <c r="E209" s="1"/>
  <c r="F209"/>
  <c r="H208"/>
  <c r="F207"/>
  <c r="H207" s="1"/>
  <c r="E207"/>
  <c r="H206"/>
  <c r="F205"/>
  <c r="H205" s="1"/>
  <c r="E205"/>
  <c r="H204"/>
  <c r="F203"/>
  <c r="H203" s="1"/>
  <c r="E203"/>
  <c r="H202"/>
  <c r="H201"/>
  <c r="G200"/>
  <c r="F200"/>
  <c r="E200"/>
  <c r="H200" s="1"/>
  <c r="G199"/>
  <c r="E199"/>
  <c r="H198"/>
  <c r="F197"/>
  <c r="H197" s="1"/>
  <c r="E197"/>
  <c r="E196" s="1"/>
  <c r="E195" s="1"/>
  <c r="G195"/>
  <c r="H194"/>
  <c r="H193"/>
  <c r="F192"/>
  <c r="H192" s="1"/>
  <c r="E192"/>
  <c r="E191" s="1"/>
  <c r="E190" s="1"/>
  <c r="E189" s="1"/>
  <c r="H188"/>
  <c r="E187"/>
  <c r="H187" s="1"/>
  <c r="H186"/>
  <c r="H185"/>
  <c r="G184"/>
  <c r="F184"/>
  <c r="H184" s="1"/>
  <c r="E184"/>
  <c r="H183"/>
  <c r="H182"/>
  <c r="F182"/>
  <c r="E182"/>
  <c r="G181"/>
  <c r="F181"/>
  <c r="H180"/>
  <c r="H179"/>
  <c r="H178"/>
  <c r="H177"/>
  <c r="H175"/>
  <c r="H174"/>
  <c r="G174"/>
  <c r="F174"/>
  <c r="E174"/>
  <c r="H173"/>
  <c r="H172"/>
  <c r="H171"/>
  <c r="H170"/>
  <c r="H169"/>
  <c r="H168"/>
  <c r="E167"/>
  <c r="H167" s="1"/>
  <c r="H166"/>
  <c r="H165"/>
  <c r="E165"/>
  <c r="G164"/>
  <c r="F164"/>
  <c r="H163"/>
  <c r="H162"/>
  <c r="G162"/>
  <c r="F162"/>
  <c r="E162"/>
  <c r="H161"/>
  <c r="E161"/>
  <c r="E154" s="1"/>
  <c r="H160"/>
  <c r="H159"/>
  <c r="H158"/>
  <c r="H157"/>
  <c r="H155"/>
  <c r="G154"/>
  <c r="F154"/>
  <c r="G153"/>
  <c r="F153"/>
  <c r="H152"/>
  <c r="H151"/>
  <c r="F151"/>
  <c r="E151"/>
  <c r="H150"/>
  <c r="H149"/>
  <c r="G149"/>
  <c r="F149"/>
  <c r="E149"/>
  <c r="H148"/>
  <c r="H147"/>
  <c r="F147"/>
  <c r="E147"/>
  <c r="H146"/>
  <c r="H145"/>
  <c r="F144"/>
  <c r="H144" s="1"/>
  <c r="E144"/>
  <c r="H143"/>
  <c r="H142"/>
  <c r="H141"/>
  <c r="H140"/>
  <c r="G140"/>
  <c r="F140"/>
  <c r="E140"/>
  <c r="H139"/>
  <c r="H138"/>
  <c r="F138"/>
  <c r="E138"/>
  <c r="E133" s="1"/>
  <c r="H137"/>
  <c r="H136"/>
  <c r="H135"/>
  <c r="G134"/>
  <c r="F134"/>
  <c r="H134" s="1"/>
  <c r="E134"/>
  <c r="G133"/>
  <c r="F133"/>
  <c r="H133" s="1"/>
  <c r="H132"/>
  <c r="H131"/>
  <c r="G130"/>
  <c r="F130"/>
  <c r="E130"/>
  <c r="H130" s="1"/>
  <c r="G129"/>
  <c r="F129"/>
  <c r="E129"/>
  <c r="H129" s="1"/>
  <c r="H128"/>
  <c r="E128"/>
  <c r="H127"/>
  <c r="H126"/>
  <c r="H125"/>
  <c r="G124"/>
  <c r="F124"/>
  <c r="H124" s="1"/>
  <c r="E124"/>
  <c r="H123"/>
  <c r="E122"/>
  <c r="H122" s="1"/>
  <c r="H121"/>
  <c r="F121"/>
  <c r="G120"/>
  <c r="G117" s="1"/>
  <c r="F120"/>
  <c r="H120" s="1"/>
  <c r="E120"/>
  <c r="H119"/>
  <c r="H118"/>
  <c r="G118"/>
  <c r="F118"/>
  <c r="E118"/>
  <c r="H115"/>
  <c r="H114"/>
  <c r="F114"/>
  <c r="E114"/>
  <c r="E113" s="1"/>
  <c r="H113" s="1"/>
  <c r="F113"/>
  <c r="H112"/>
  <c r="H111"/>
  <c r="H110"/>
  <c r="F110"/>
  <c r="E110"/>
  <c r="E105" s="1"/>
  <c r="E11" s="1"/>
  <c r="H11" s="1"/>
  <c r="H109"/>
  <c r="H108"/>
  <c r="H107"/>
  <c r="G106"/>
  <c r="F106"/>
  <c r="H106" s="1"/>
  <c r="E106"/>
  <c r="G105"/>
  <c r="F105"/>
  <c r="H105" s="1"/>
  <c r="H104"/>
  <c r="H103"/>
  <c r="H102"/>
  <c r="F102"/>
  <c r="E102"/>
  <c r="H101"/>
  <c r="H100"/>
  <c r="F100"/>
  <c r="E100"/>
  <c r="E99" s="1"/>
  <c r="F99"/>
  <c r="H98"/>
  <c r="H97"/>
  <c r="H96"/>
  <c r="F96"/>
  <c r="E96"/>
  <c r="H95"/>
  <c r="H94"/>
  <c r="F93"/>
  <c r="H93" s="1"/>
  <c r="E93"/>
  <c r="H92"/>
  <c r="H91"/>
  <c r="H90"/>
  <c r="H89"/>
  <c r="H88"/>
  <c r="F88"/>
  <c r="E88"/>
  <c r="H87"/>
  <c r="H86"/>
  <c r="H85"/>
  <c r="H84"/>
  <c r="E83"/>
  <c r="H83" s="1"/>
  <c r="H82"/>
  <c r="F75"/>
  <c r="H75" s="1"/>
  <c r="H60"/>
  <c r="G60"/>
  <c r="F60"/>
  <c r="F53"/>
  <c r="H53" s="1"/>
  <c r="H52"/>
  <c r="H51"/>
  <c r="H50"/>
  <c r="H49"/>
  <c r="H48"/>
  <c r="H47"/>
  <c r="H46"/>
  <c r="H45"/>
  <c r="H44"/>
  <c r="H43"/>
  <c r="H42"/>
  <c r="G42"/>
  <c r="F42"/>
  <c r="E42"/>
  <c r="G41"/>
  <c r="G40"/>
  <c r="G39"/>
  <c r="H38"/>
  <c r="H37"/>
  <c r="E37"/>
  <c r="E36"/>
  <c r="H36" s="1"/>
  <c r="H35"/>
  <c r="G35"/>
  <c r="F35"/>
  <c r="E35"/>
  <c r="E30" s="1"/>
  <c r="H34"/>
  <c r="H33"/>
  <c r="H32"/>
  <c r="F31"/>
  <c r="H31" s="1"/>
  <c r="E31"/>
  <c r="G30"/>
  <c r="F30"/>
  <c r="H30" s="1"/>
  <c r="G29"/>
  <c r="F29"/>
  <c r="H28"/>
  <c r="H27"/>
  <c r="H26"/>
  <c r="G26"/>
  <c r="F26"/>
  <c r="E26"/>
  <c r="H25"/>
  <c r="G25"/>
  <c r="F25"/>
  <c r="E25"/>
  <c r="E12" s="1"/>
  <c r="H24"/>
  <c r="G24"/>
  <c r="F24"/>
  <c r="E24"/>
  <c r="H23"/>
  <c r="H22"/>
  <c r="H21"/>
  <c r="G14"/>
  <c r="G13"/>
  <c r="G12"/>
  <c r="G11"/>
  <c r="F11"/>
  <c r="G10"/>
  <c r="F10"/>
  <c r="H8"/>
  <c r="G8"/>
  <c r="F8"/>
  <c r="E8"/>
  <c r="H154" l="1"/>
  <c r="H209"/>
  <c r="H99"/>
  <c r="E10"/>
  <c r="H10" s="1"/>
  <c r="H181"/>
  <c r="E29"/>
  <c r="H29" s="1"/>
  <c r="F16"/>
  <c r="H231"/>
  <c r="H164"/>
  <c r="G9"/>
  <c r="G7" s="1"/>
  <c r="G5" s="1"/>
  <c r="G116"/>
  <c r="F13"/>
  <c r="F41"/>
  <c r="F117"/>
  <c r="E164"/>
  <c r="E153" s="1"/>
  <c r="E181"/>
  <c r="E14" s="1"/>
  <c r="F191"/>
  <c r="F196"/>
  <c r="H219"/>
  <c r="E41"/>
  <c r="E40" s="1"/>
  <c r="E117"/>
  <c r="F199"/>
  <c r="H199" s="1"/>
  <c r="E13" l="1"/>
  <c r="H153"/>
  <c r="H117"/>
  <c r="F116"/>
  <c r="E39"/>
  <c r="E9"/>
  <c r="E7" s="1"/>
  <c r="E5" s="1"/>
  <c r="H13"/>
  <c r="H191"/>
  <c r="F190"/>
  <c r="F12"/>
  <c r="H12" s="1"/>
  <c r="F195"/>
  <c r="H195" s="1"/>
  <c r="H196"/>
  <c r="H16"/>
  <c r="F15"/>
  <c r="H15" s="1"/>
  <c r="E116"/>
  <c r="H41"/>
  <c r="F40"/>
  <c r="H40" l="1"/>
  <c r="F39"/>
  <c r="H39" s="1"/>
  <c r="F9"/>
  <c r="H190"/>
  <c r="F189"/>
  <c r="H189" s="1"/>
  <c r="F14"/>
  <c r="H14" s="1"/>
  <c r="H116"/>
  <c r="H9" l="1"/>
  <c r="F7"/>
  <c r="H7" l="1"/>
  <c r="F5"/>
  <c r="H5" s="1"/>
  <c r="C59" i="1"/>
  <c r="E57"/>
  <c r="G57" s="1"/>
  <c r="H57" s="1"/>
  <c r="D57"/>
  <c r="C57"/>
  <c r="E56"/>
  <c r="D56"/>
  <c r="C56"/>
  <c r="E55"/>
  <c r="G55" s="1"/>
  <c r="H55" s="1"/>
  <c r="D55"/>
  <c r="C55"/>
  <c r="E54"/>
  <c r="G54" s="1"/>
  <c r="D54"/>
  <c r="C54"/>
  <c r="E53"/>
  <c r="G53" s="1"/>
  <c r="H53" s="1"/>
  <c r="D53"/>
  <c r="D52" s="1"/>
  <c r="C53"/>
  <c r="C52"/>
  <c r="E50"/>
  <c r="F50" s="1"/>
  <c r="D50"/>
  <c r="C50"/>
  <c r="E49"/>
  <c r="D49"/>
  <c r="C49"/>
  <c r="E48"/>
  <c r="D48"/>
  <c r="C48"/>
  <c r="E47"/>
  <c r="D47"/>
  <c r="C47"/>
  <c r="E46"/>
  <c r="F46" s="1"/>
  <c r="D46"/>
  <c r="C46"/>
  <c r="E45"/>
  <c r="D45"/>
  <c r="C45"/>
  <c r="E44"/>
  <c r="E43" s="1"/>
  <c r="D44"/>
  <c r="C44"/>
  <c r="C43"/>
  <c r="C42"/>
  <c r="E41"/>
  <c r="D41"/>
  <c r="C41"/>
  <c r="E40"/>
  <c r="G40" s="1"/>
  <c r="H40" s="1"/>
  <c r="D40"/>
  <c r="C40"/>
  <c r="E39"/>
  <c r="D39"/>
  <c r="C39"/>
  <c r="E38"/>
  <c r="G38" s="1"/>
  <c r="H38" s="1"/>
  <c r="D38"/>
  <c r="C38"/>
  <c r="E37"/>
  <c r="D37"/>
  <c r="C37"/>
  <c r="E36"/>
  <c r="G36" s="1"/>
  <c r="H36" s="1"/>
  <c r="D36"/>
  <c r="C36"/>
  <c r="E35"/>
  <c r="D35"/>
  <c r="C35"/>
  <c r="E34"/>
  <c r="G34" s="1"/>
  <c r="H34" s="1"/>
  <c r="D34"/>
  <c r="C34"/>
  <c r="E33"/>
  <c r="D33"/>
  <c r="D32" s="1"/>
  <c r="C33"/>
  <c r="C32"/>
  <c r="C31"/>
  <c r="E30"/>
  <c r="G30" s="1"/>
  <c r="H30" s="1"/>
  <c r="D30"/>
  <c r="C30"/>
  <c r="E29"/>
  <c r="G29" s="1"/>
  <c r="H29" s="1"/>
  <c r="D29"/>
  <c r="C29"/>
  <c r="E28"/>
  <c r="D28"/>
  <c r="C28"/>
  <c r="C27"/>
  <c r="E26"/>
  <c r="D26"/>
  <c r="C26"/>
  <c r="E25"/>
  <c r="G25" s="1"/>
  <c r="H25" s="1"/>
  <c r="D25"/>
  <c r="C25"/>
  <c r="E24"/>
  <c r="D24"/>
  <c r="C24"/>
  <c r="E23"/>
  <c r="G23" s="1"/>
  <c r="H23" s="1"/>
  <c r="D23"/>
  <c r="C23"/>
  <c r="E22"/>
  <c r="E21" s="1"/>
  <c r="G21" s="1"/>
  <c r="H21" s="1"/>
  <c r="D22"/>
  <c r="C22"/>
  <c r="C21"/>
  <c r="E20"/>
  <c r="D20"/>
  <c r="D17" s="1"/>
  <c r="C20"/>
  <c r="E19"/>
  <c r="G19" s="1"/>
  <c r="H19" s="1"/>
  <c r="D19"/>
  <c r="C19"/>
  <c r="E18"/>
  <c r="D18"/>
  <c r="C18"/>
  <c r="E17"/>
  <c r="G17" s="1"/>
  <c r="H17" s="1"/>
  <c r="C17"/>
  <c r="E16"/>
  <c r="D16"/>
  <c r="C16"/>
  <c r="E15"/>
  <c r="G15" s="1"/>
  <c r="H15" s="1"/>
  <c r="D15"/>
  <c r="C15"/>
  <c r="E14"/>
  <c r="D14"/>
  <c r="C14"/>
  <c r="E13"/>
  <c r="G13" s="1"/>
  <c r="H13" s="1"/>
  <c r="D13"/>
  <c r="C13"/>
  <c r="E12"/>
  <c r="D12"/>
  <c r="D11" s="1"/>
  <c r="C12"/>
  <c r="C11"/>
  <c r="E10"/>
  <c r="D10"/>
  <c r="C10"/>
  <c r="E9"/>
  <c r="G9" s="1"/>
  <c r="H9" s="1"/>
  <c r="D9"/>
  <c r="C9"/>
  <c r="E8"/>
  <c r="D8"/>
  <c r="C8"/>
  <c r="E7"/>
  <c r="G7" s="1"/>
  <c r="H7" s="1"/>
  <c r="D7"/>
  <c r="C7"/>
  <c r="E6"/>
  <c r="E5" s="1"/>
  <c r="G5" s="1"/>
  <c r="H5" s="1"/>
  <c r="D6"/>
  <c r="C6"/>
  <c r="C5"/>
  <c r="C4"/>
  <c r="D5" l="1"/>
  <c r="D21"/>
  <c r="F21" s="1"/>
  <c r="F35"/>
  <c r="F39"/>
  <c r="F6"/>
  <c r="F22"/>
  <c r="F26"/>
  <c r="D27"/>
  <c r="D43"/>
  <c r="F45"/>
  <c r="F49"/>
  <c r="F56"/>
  <c r="F43"/>
  <c r="D4"/>
  <c r="D59" s="1"/>
  <c r="E11"/>
  <c r="G11" s="1"/>
  <c r="H11" s="1"/>
  <c r="E27"/>
  <c r="G27" s="1"/>
  <c r="H27" s="1"/>
  <c r="F33"/>
  <c r="F37"/>
  <c r="F41"/>
  <c r="F47"/>
  <c r="E52"/>
  <c r="F52" s="1"/>
  <c r="E4"/>
  <c r="F4" s="1"/>
  <c r="F8"/>
  <c r="F12"/>
  <c r="F16"/>
  <c r="F20"/>
  <c r="F24"/>
  <c r="F28"/>
  <c r="F44"/>
  <c r="F48"/>
  <c r="G56"/>
  <c r="H56" s="1"/>
  <c r="F10"/>
  <c r="F14"/>
  <c r="F18"/>
  <c r="E32"/>
  <c r="G32" s="1"/>
  <c r="H32" s="1"/>
  <c r="F5"/>
  <c r="F7"/>
  <c r="F9"/>
  <c r="F11"/>
  <c r="F13"/>
  <c r="F15"/>
  <c r="F17"/>
  <c r="F19"/>
  <c r="F23"/>
  <c r="F25"/>
  <c r="F27"/>
  <c r="F29"/>
  <c r="F34"/>
  <c r="F36"/>
  <c r="F38"/>
  <c r="F40"/>
  <c r="G44"/>
  <c r="H44" s="1"/>
  <c r="G46"/>
  <c r="H46" s="1"/>
  <c r="G48"/>
  <c r="H48" s="1"/>
  <c r="G50"/>
  <c r="H50" s="1"/>
  <c r="F55"/>
  <c r="F57"/>
  <c r="G6"/>
  <c r="H6" s="1"/>
  <c r="G8"/>
  <c r="H8" s="1"/>
  <c r="G10"/>
  <c r="H10" s="1"/>
  <c r="G12"/>
  <c r="H12" s="1"/>
  <c r="G14"/>
  <c r="H14" s="1"/>
  <c r="G16"/>
  <c r="H16" s="1"/>
  <c r="G18"/>
  <c r="H18" s="1"/>
  <c r="G20"/>
  <c r="H20" s="1"/>
  <c r="G22"/>
  <c r="H22" s="1"/>
  <c r="G24"/>
  <c r="H24" s="1"/>
  <c r="G26"/>
  <c r="H26" s="1"/>
  <c r="G28"/>
  <c r="H28" s="1"/>
  <c r="G33"/>
  <c r="H33" s="1"/>
  <c r="G35"/>
  <c r="H35" s="1"/>
  <c r="G37"/>
  <c r="H37" s="1"/>
  <c r="G39"/>
  <c r="H39" s="1"/>
  <c r="G41"/>
  <c r="H41" s="1"/>
  <c r="G43"/>
  <c r="H43" s="1"/>
  <c r="G45"/>
  <c r="H45" s="1"/>
  <c r="G47"/>
  <c r="H47" s="1"/>
  <c r="G49"/>
  <c r="H49" s="1"/>
  <c r="G52"/>
  <c r="H52" s="1"/>
  <c r="F32" l="1"/>
  <c r="G4"/>
  <c r="H4" s="1"/>
  <c r="E59"/>
  <c r="G59" l="1"/>
  <c r="H59" s="1"/>
  <c r="F59"/>
</calcChain>
</file>

<file path=xl/comments1.xml><?xml version="1.0" encoding="utf-8"?>
<comments xmlns="http://schemas.openxmlformats.org/spreadsheetml/2006/main">
  <authors>
    <author>merke</author>
  </authors>
  <commentList>
    <comment ref="E37" authorId="0">
      <text>
        <r>
          <rPr>
            <b/>
            <sz val="8"/>
            <color indexed="81"/>
            <rFont val="Tahoma"/>
            <family val="2"/>
            <charset val="186"/>
          </rPr>
          <t>merke:</t>
        </r>
        <r>
          <rPr>
            <sz val="8"/>
            <color indexed="81"/>
            <rFont val="Tahoma"/>
            <family val="2"/>
            <charset val="186"/>
          </rPr>
          <t xml:space="preserve">
sh omatulu 102259 ja 25565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186"/>
          </rPr>
          <t>merke:</t>
        </r>
        <r>
          <rPr>
            <sz val="8"/>
            <color indexed="81"/>
            <rFont val="Tahoma"/>
            <family val="2"/>
            <charset val="186"/>
          </rPr>
          <t xml:space="preserve">
omatulu täitm.0</t>
        </r>
      </text>
    </comment>
  </commentList>
</comments>
</file>

<file path=xl/sharedStrings.xml><?xml version="1.0" encoding="utf-8"?>
<sst xmlns="http://schemas.openxmlformats.org/spreadsheetml/2006/main" count="379" uniqueCount="297">
  <si>
    <t>TARTU LINNA EELARVE TÄITMINE (tuh eurot)</t>
  </si>
  <si>
    <t>seisuga 30. september 2011</t>
  </si>
  <si>
    <t>2011 sept (tuh €)</t>
  </si>
  <si>
    <t>muutus 2011 vs 2010</t>
  </si>
  <si>
    <t>Eelarve tulud, kulud &amp; tulem kuiselt</t>
  </si>
  <si>
    <t>(tuh kr)</t>
  </si>
  <si>
    <t>(tuh €)</t>
  </si>
  <si>
    <t>Eelarve</t>
  </si>
  <si>
    <t>Täitmine</t>
  </si>
  <si>
    <t>%</t>
  </si>
  <si>
    <t>kasv tuh €</t>
  </si>
  <si>
    <t>kasv %</t>
  </si>
  <si>
    <t>TULUD KOKKU</t>
  </si>
  <si>
    <t>Maksud</t>
  </si>
  <si>
    <t>Füüsilise isiku tulumaks</t>
  </si>
  <si>
    <t>Maamaks</t>
  </si>
  <si>
    <t>Reklaamimaks</t>
  </si>
  <si>
    <t>Teede ja tänavate sulgemise maks</t>
  </si>
  <si>
    <t>Parkimistasu</t>
  </si>
  <si>
    <t>Kaupade ja teenuste müük</t>
  </si>
  <si>
    <t>Riigilõivud</t>
  </si>
  <si>
    <t>Laekumised majandustegevusest</t>
  </si>
  <si>
    <t>Eelarve tulud, kulud &amp; tulem kumuleeruvalt</t>
  </si>
  <si>
    <t>Üür ja rent</t>
  </si>
  <si>
    <t>Õiguste müük</t>
  </si>
  <si>
    <t>Muu toodete ja teenuste müük</t>
  </si>
  <si>
    <t>Saadud toetused</t>
  </si>
  <si>
    <t>Sihtfinantseerimine jooksvateks kuludeks</t>
  </si>
  <si>
    <t>Sihtfinantseerimine põhivara soetuseks</t>
  </si>
  <si>
    <t>Mittesihtotstarbeline finantseerimine</t>
  </si>
  <si>
    <t>Tulud varadelt</t>
  </si>
  <si>
    <t>Intressi- ja viivisetulud</t>
  </si>
  <si>
    <t>Dividendid</t>
  </si>
  <si>
    <t>Tasu vee erikasutusest</t>
  </si>
  <si>
    <t>Tulumaksu laekumine 2005-2011</t>
  </si>
  <si>
    <t>Materiaalsete varade müük</t>
  </si>
  <si>
    <t>Maa müük</t>
  </si>
  <si>
    <t>Muud tulud</t>
  </si>
  <si>
    <t>Trahvid</t>
  </si>
  <si>
    <t>Saastetasud</t>
  </si>
  <si>
    <t>Eespool nimetamata muud tulud</t>
  </si>
  <si>
    <t>x</t>
  </si>
  <si>
    <t>TEGEVUSKULUD</t>
  </si>
  <si>
    <t>Üldvalitsemine</t>
  </si>
  <si>
    <t>Avalik kord</t>
  </si>
  <si>
    <t>Majandus</t>
  </si>
  <si>
    <t>Keskkonnakaitse</t>
  </si>
  <si>
    <t>Elamu- ja kommunaalmajandus</t>
  </si>
  <si>
    <t>Tervishoid</t>
  </si>
  <si>
    <t>Vaba-aeg, kultuur</t>
  </si>
  <si>
    <t>Haridus</t>
  </si>
  <si>
    <t>Sotsiaalne kaitse</t>
  </si>
  <si>
    <t>INVESTEERINGUD</t>
  </si>
  <si>
    <t>FINANTSEERIMISTEHINGUD</t>
  </si>
  <si>
    <t>Finantsvarade suurenemine</t>
  </si>
  <si>
    <t>Finantsvarade vähenemine</t>
  </si>
  <si>
    <t>Kohustuste suurenemine</t>
  </si>
  <si>
    <t>Kohustuste vähenemine</t>
  </si>
  <si>
    <t>Muutus kassas ja hoiustes</t>
  </si>
  <si>
    <t>EELARVE KOGUMAHT</t>
  </si>
  <si>
    <t>Eelarve täitmine &amp; likviidsed vahendid</t>
  </si>
  <si>
    <t>Tartu linna investeeringute täitmine seisuga 30.09.2011.</t>
  </si>
  <si>
    <t>eurodes</t>
  </si>
  <si>
    <t>Esialgne
eelarve</t>
  </si>
  <si>
    <t>Täpsust 
eelarve</t>
  </si>
  <si>
    <t>Täitm. aasta
algusest</t>
  </si>
  <si>
    <t>sh september</t>
  </si>
  <si>
    <t>Täitm.
%</t>
  </si>
  <si>
    <t>INVESTEERIMISKULUD</t>
  </si>
  <si>
    <t>Investeeringud</t>
  </si>
  <si>
    <t>01</t>
  </si>
  <si>
    <t>Üldised valitsussektori teenused</t>
  </si>
  <si>
    <t>04</t>
  </si>
  <si>
    <t>05</t>
  </si>
  <si>
    <t>06</t>
  </si>
  <si>
    <t>Elamu-ja kommunaalmajandus</t>
  </si>
  <si>
    <t>08</t>
  </si>
  <si>
    <t>Vabaaeg ja kultuur</t>
  </si>
  <si>
    <t>09</t>
  </si>
  <si>
    <t>10</t>
  </si>
  <si>
    <t>01700</t>
  </si>
  <si>
    <t>Finantseerimistehingud</t>
  </si>
  <si>
    <t>Investeeringud kasutajate, objektide ja finantseerimisallikate lõikes</t>
  </si>
  <si>
    <t>LINNAKANTSELEI</t>
  </si>
  <si>
    <t>Infotehnoloogia soetus</t>
  </si>
  <si>
    <t>ARHITEKTUURI JA EHITUSE OSAKOND</t>
  </si>
  <si>
    <t>08207</t>
  </si>
  <si>
    <t xml:space="preserve">    Muinsuskaitse</t>
  </si>
  <si>
    <t xml:space="preserve">Restaureerimistoetused </t>
  </si>
  <si>
    <t>Arheoloogilised uuringud</t>
  </si>
  <si>
    <t>HARIDUSOSAKOND</t>
  </si>
  <si>
    <t>09110</t>
  </si>
  <si>
    <t xml:space="preserve">   Lasteaiad</t>
  </si>
  <si>
    <t>Eralasteaedade toetus</t>
  </si>
  <si>
    <t>LA Mõmmik elektripliidi soetus</t>
  </si>
  <si>
    <t>LA Päkapikk elektripliidi soetus</t>
  </si>
  <si>
    <t>09222</t>
  </si>
  <si>
    <t xml:space="preserve">   Kutseõppeasutused</t>
  </si>
  <si>
    <t>PR</t>
  </si>
  <si>
    <t>Kutsehariduskeskuse (Põllu 11) juurdeehitus</t>
  </si>
  <si>
    <t xml:space="preserve">Kutsehariduskeskuse (Põllu 11) autoremonditöökoja remont ja sisustus </t>
  </si>
  <si>
    <t>investeeringud koolitustellimuse alusel</t>
  </si>
  <si>
    <t>LINNAMAJANDUSE OSAKOND</t>
  </si>
  <si>
    <t>04510</t>
  </si>
  <si>
    <t xml:space="preserve">        Linna teed, tänavad ja sillad</t>
  </si>
  <si>
    <t>Tänavate rekonstrueerimine, ehitus</t>
  </si>
  <si>
    <t xml:space="preserve">    Tartu idapoolse ringtee ehitamine</t>
  </si>
  <si>
    <t xml:space="preserve">    Emajõe kaldakindlustuse rekonstrueerimine ja jõeäärsete teede korrastamine </t>
  </si>
  <si>
    <t xml:space="preserve">  Emajõe kaldakindlustuse rekonstrueerimine ja jõeäärsete teede korrastamine </t>
  </si>
  <si>
    <t xml:space="preserve">  Ilmatsalu </t>
  </si>
  <si>
    <t xml:space="preserve">  Turu 49 (keskkonnajaam) juurdepääsutee</t>
  </si>
  <si>
    <t xml:space="preserve">  Ladva</t>
  </si>
  <si>
    <t xml:space="preserve">  Sõpruse sild</t>
  </si>
  <si>
    <t xml:space="preserve">  Nõlvaku</t>
  </si>
  <si>
    <t xml:space="preserve">  Aleksandri tn katte taastamine</t>
  </si>
  <si>
    <t xml:space="preserve">  Puusepa tn bussiootepaviljoni paigaldamine</t>
  </si>
  <si>
    <t>Kruusakattega tänavate asfalteerimine</t>
  </si>
  <si>
    <t xml:space="preserve">   Marja</t>
  </si>
  <si>
    <t xml:space="preserve">   Meloni</t>
  </si>
  <si>
    <t xml:space="preserve">   Piiri</t>
  </si>
  <si>
    <t xml:space="preserve">   Kasarmu</t>
  </si>
  <si>
    <t xml:space="preserve">   Mäe</t>
  </si>
  <si>
    <t xml:space="preserve">   Peetri</t>
  </si>
  <si>
    <t>Ülekatted ja pindamised</t>
  </si>
  <si>
    <t xml:space="preserve">  Anne</t>
  </si>
  <si>
    <t xml:space="preserve">  Aruküla tee</t>
  </si>
  <si>
    <t xml:space="preserve">  Filosoofi</t>
  </si>
  <si>
    <t xml:space="preserve">  Jaama</t>
  </si>
  <si>
    <t xml:space="preserve">  Kalda tee</t>
  </si>
  <si>
    <t xml:space="preserve">  Kastani</t>
  </si>
  <si>
    <t xml:space="preserve">  Kesk</t>
  </si>
  <si>
    <t xml:space="preserve">  Pikk</t>
  </si>
  <si>
    <t xml:space="preserve">  Raudtee</t>
  </si>
  <si>
    <t xml:space="preserve">  Ravila</t>
  </si>
  <si>
    <t xml:space="preserve">  Sepa</t>
  </si>
  <si>
    <t xml:space="preserve">  Tuglase</t>
  </si>
  <si>
    <t xml:space="preserve">  Tõnissoni</t>
  </si>
  <si>
    <t xml:space="preserve">  Veski</t>
  </si>
  <si>
    <t xml:space="preserve">Kõnniteed </t>
  </si>
  <si>
    <t xml:space="preserve">  Jakobi</t>
  </si>
  <si>
    <t xml:space="preserve">  Kalevi</t>
  </si>
  <si>
    <t xml:space="preserve">  Marja tn trepp</t>
  </si>
  <si>
    <t xml:space="preserve">  Näituse</t>
  </si>
  <si>
    <t xml:space="preserve">  Vana kaubamaja bussipeatuse ala</t>
  </si>
  <si>
    <t xml:space="preserve">  Ülikooli</t>
  </si>
  <si>
    <t>Sademevee liitumistasu</t>
  </si>
  <si>
    <t>Projekteerimine</t>
  </si>
  <si>
    <t xml:space="preserve">  Ida ringtee</t>
  </si>
  <si>
    <t xml:space="preserve">  Muuseumi tee </t>
  </si>
  <si>
    <t>Tänavate renoveerimine</t>
  </si>
  <si>
    <t xml:space="preserve">  Koostöö võrguarendajatega</t>
  </si>
  <si>
    <t xml:space="preserve"> Infrastruktuuri arenduste kompensatsioonid</t>
  </si>
  <si>
    <t xml:space="preserve">  Kvissentali elamurajoon</t>
  </si>
  <si>
    <t xml:space="preserve">  Hipodroomi elamurajoon</t>
  </si>
  <si>
    <t xml:space="preserve">  Ropka Tööstuspark</t>
  </si>
  <si>
    <t xml:space="preserve">  Lõunakeskuse teed</t>
  </si>
  <si>
    <t>04511</t>
  </si>
  <si>
    <t xml:space="preserve">   Liikluskorraldus</t>
  </si>
  <si>
    <t>Võru-Sõbra tn ristmiku foor</t>
  </si>
  <si>
    <t>Jaama-Rõõmu tn ülekäiguraja projekteerimine</t>
  </si>
  <si>
    <t>04512</t>
  </si>
  <si>
    <t xml:space="preserve">   Transpordikorraldus</t>
  </si>
  <si>
    <t xml:space="preserve">Tartu ühistranspordi juhtimis-ja kontrollsüsteemi arendamine  </t>
  </si>
  <si>
    <t>05100</t>
  </si>
  <si>
    <t xml:space="preserve">   Jäätmekäitlus</t>
  </si>
  <si>
    <t>Turu tn 49 jäätmejaama rajamine</t>
  </si>
  <si>
    <t>05400</t>
  </si>
  <si>
    <t xml:space="preserve">   Haljastus</t>
  </si>
  <si>
    <t>Mänguväljakud (Ropka pargis)</t>
  </si>
  <si>
    <t>Puude istutamine</t>
  </si>
  <si>
    <t>Elamu ja kommunaalmajandus</t>
  </si>
  <si>
    <t>06400</t>
  </si>
  <si>
    <t xml:space="preserve">   Tänavavalgustus</t>
  </si>
  <si>
    <t xml:space="preserve">Õhuliinide rekonstrueerimise  ühisprojektid AS iga Eesti Energia </t>
  </si>
  <si>
    <t>Ülekäiguradade valgustus ning  telemeetria seadmed</t>
  </si>
  <si>
    <t>Raja tn pargi valgustus</t>
  </si>
  <si>
    <t>06602</t>
  </si>
  <si>
    <t xml:space="preserve">   Kalmistud </t>
  </si>
  <si>
    <t>Traktori väljaost</t>
  </si>
  <si>
    <t>Rataslaaduri liisimine</t>
  </si>
  <si>
    <t>LINNAPLANEERIMISE JA MAAKORRALDUSE OSAKOND</t>
  </si>
  <si>
    <t xml:space="preserve">Majandus </t>
  </si>
  <si>
    <t>04210</t>
  </si>
  <si>
    <t xml:space="preserve">   Maakorraldus (linna arenguks maa ost) </t>
  </si>
  <si>
    <t>LINNAVARADE OSAKOND</t>
  </si>
  <si>
    <t>04520</t>
  </si>
  <si>
    <t xml:space="preserve">   Veetransport</t>
  </si>
  <si>
    <t>Sõpruse silla paadisadam</t>
  </si>
  <si>
    <t>04530</t>
  </si>
  <si>
    <t xml:space="preserve">   Raudteetransport</t>
  </si>
  <si>
    <t>Vaksali tunneli väljaehitamise toetus</t>
  </si>
  <si>
    <t>04730</t>
  </si>
  <si>
    <t xml:space="preserve">   Turism</t>
  </si>
  <si>
    <t>Antoniuse Gildimaja  Lutsu 3</t>
  </si>
  <si>
    <t>04900</t>
  </si>
  <si>
    <t xml:space="preserve">   Muu majandus</t>
  </si>
  <si>
    <t>Mitteeluruumide remondi fond</t>
  </si>
  <si>
    <t>Tampere Maja (Jaani 4) katusekatte rekonstr.projekt ja rekonstr.</t>
  </si>
  <si>
    <t>Ettekirjutiste täitmiseks linna hoonetele (v.a.haridusasutused)</t>
  </si>
  <si>
    <t xml:space="preserve">Lammutused </t>
  </si>
  <si>
    <t xml:space="preserve">   Elamumajanduse arendamine</t>
  </si>
  <si>
    <t xml:space="preserve">Linnale kuuluvate korterite remont </t>
  </si>
  <si>
    <t xml:space="preserve">Linnale kuuluvate elamute remont </t>
  </si>
  <si>
    <t>Vabaaeg, kultuur</t>
  </si>
  <si>
    <t>08102</t>
  </si>
  <si>
    <t xml:space="preserve">    Spordibaasid</t>
  </si>
  <si>
    <t>Tamme staadioni tribüünihoone</t>
  </si>
  <si>
    <t>Veski spordibaasi vee-ja kanalisats.süsteemi väljaehitamine (omaosalus projektis)</t>
  </si>
  <si>
    <t>08103</t>
  </si>
  <si>
    <t xml:space="preserve">    Puhkepargid</t>
  </si>
  <si>
    <t>Teaduskeskus AHHAA uue hoone ehitus</t>
  </si>
  <si>
    <t>08105</t>
  </si>
  <si>
    <t xml:space="preserve">    Laste muusika-ja kunstikoolid</t>
  </si>
  <si>
    <t>Keskkonnahariduse Keskus (Lille 10) projekteerimine</t>
  </si>
  <si>
    <t>I Muusikakool (Tähe 5) õuekanalisats.remonttööd</t>
  </si>
  <si>
    <t>08106</t>
  </si>
  <si>
    <t xml:space="preserve">   Laste huvialamajad ja keskused</t>
  </si>
  <si>
    <t>Anne Noortekeskuse uue hoone ehitus</t>
  </si>
  <si>
    <t>08201</t>
  </si>
  <si>
    <t xml:space="preserve">    Raamatukogud</t>
  </si>
  <si>
    <t>O.Lutsu nim.Linnaraamatukogu Kompanii 3/5 peasissepääsu remont</t>
  </si>
  <si>
    <t>08400</t>
  </si>
  <si>
    <t xml:space="preserve">   Religiooni-ja muud ühiskonnateenused</t>
  </si>
  <si>
    <t>Tartu Maarja Kiriku SA toetus</t>
  </si>
  <si>
    <t>08600</t>
  </si>
  <si>
    <t xml:space="preserve">    Muu vaba aeg ja kultuur</t>
  </si>
  <si>
    <t xml:space="preserve">Loomemajanduse keskus Kalevi  15,17 hoonete rekonstrueerimine </t>
  </si>
  <si>
    <t xml:space="preserve">    Lasteaiad</t>
  </si>
  <si>
    <t xml:space="preserve">LA Kannike (Ravila 43) akende vahetus </t>
  </si>
  <si>
    <t>LA Midrimaa (Vanemuise 28)</t>
  </si>
  <si>
    <t>LA Karoliine (Kesk 6) fassaadi osal.soojustamine</t>
  </si>
  <si>
    <t>LA Piilupesa (Ropka 34) katuse rekonstrueerimine</t>
  </si>
  <si>
    <t xml:space="preserve">LA Pääsupesa (Sõpruse pst 12) basseiniruumi juurdepääs </t>
  </si>
  <si>
    <t xml:space="preserve">LA Rukkilill (Sepa 18) asenduspindade remont  </t>
  </si>
  <si>
    <t>LA Sass (Aleksandri 8 a) köögi vee-,kanalisats.-ventilats.süsteemi rekonstr.</t>
  </si>
  <si>
    <t>09212</t>
  </si>
  <si>
    <t xml:space="preserve">   Põhikoolid</t>
  </si>
  <si>
    <t>Kesklinna Kool (Kroonuaia 7) vana osa vundamendi remont</t>
  </si>
  <si>
    <t>09220</t>
  </si>
  <si>
    <t xml:space="preserve">    Gümnaasiumid</t>
  </si>
  <si>
    <t>Tartu Descartes`i Lütseum (Anne 65) võimla abiruumide remont</t>
  </si>
  <si>
    <t xml:space="preserve">M.Reiniku Gümnaasium (Vanemuise 48) vana osa hoone klassiruumide remont, tualettruumide ehitus
</t>
  </si>
  <si>
    <t>Forseliuse Gümnaasium (Tähe 103) koridoride põrandakatted, uste vahetus</t>
  </si>
  <si>
    <t>Kunstigümnaasium (Aianduse 4) tuletõrje avariisüsteemi korrast.</t>
  </si>
  <si>
    <t xml:space="preserve">Raatuse Gümnaasium (Raatuse 88a) välistrepi remont </t>
  </si>
  <si>
    <t>Vene Lütseum (Uus 54) WC-de remont</t>
  </si>
  <si>
    <t>Tamme Gümnaasium (Tamme pst 24a) kõrvalhoone lammutus, territ.korrashoid</t>
  </si>
  <si>
    <t>Hugo Treffneri Gümnaasium katuse remont</t>
  </si>
  <si>
    <t>09221</t>
  </si>
  <si>
    <t xml:space="preserve">    Täiskasvanute Gümnaasium hoone rekonstr.projekt.</t>
  </si>
  <si>
    <t>09800</t>
  </si>
  <si>
    <t xml:space="preserve">   Muu haridus </t>
  </si>
  <si>
    <t>Haridusobjektide projekteerimine</t>
  </si>
  <si>
    <t>Täiendavate lasteaiarühmade projekteerimine</t>
  </si>
  <si>
    <t xml:space="preserve"> ettekirjutiste täitmiseks haridusasutustele</t>
  </si>
  <si>
    <t>Haridusobjektide territooriumite korrashoid</t>
  </si>
  <si>
    <t>Haridusobjektide avariide likvideerimine, jooksevremonttööd</t>
  </si>
  <si>
    <t>CO2 objektide investeerimistega kaasnevad kulud</t>
  </si>
  <si>
    <t xml:space="preserve">   Laste ja noorte sotsiaalhoolekande asutused</t>
  </si>
  <si>
    <t>Laste Turvakodu (Tiigi 55)</t>
  </si>
  <si>
    <t xml:space="preserve">   Riskirühmade sotsiaalhoolekande asutused</t>
  </si>
  <si>
    <t>Varjupaiga (Lubja 7) renoveerimine</t>
  </si>
  <si>
    <t xml:space="preserve">    Muu sotsiaalsete riskirühmade kaitse</t>
  </si>
  <si>
    <t>Anne Sauna ettekirjutiste täitmine</t>
  </si>
  <si>
    <t>SOTSIAALABI OSAKOND</t>
  </si>
  <si>
    <t>10200</t>
  </si>
  <si>
    <t xml:space="preserve">    Eakate sotsiaalhoolekande asutused</t>
  </si>
  <si>
    <t xml:space="preserve">Hooldekodu (Liiva 32) </t>
  </si>
  <si>
    <t>sh muruväljak ja aia planeerimine</t>
  </si>
  <si>
    <t xml:space="preserve">    põetusvahendid </t>
  </si>
  <si>
    <t>VÄLJAPOOLE  LV STRUKTUURI</t>
  </si>
  <si>
    <t>04740</t>
  </si>
  <si>
    <t xml:space="preserve"> 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</si>
  <si>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</si>
  <si>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</si>
  <si>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</si>
  <si>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>08104</t>
  </si>
  <si>
    <t>SA Tähtvere Puhkepark laululava remont</t>
  </si>
  <si>
    <t>08203</t>
  </si>
  <si>
    <t xml:space="preserve">    Muuseumid</t>
  </si>
  <si>
    <t>Eesti Rahva Muuseum raadi pargi trepp</t>
  </si>
  <si>
    <t>SA Tartu Pauluse Kirik renoveerimise toetamine</t>
  </si>
  <si>
    <t>09400</t>
  </si>
  <si>
    <t xml:space="preserve">   Kõrgharidus</t>
  </si>
  <si>
    <t xml:space="preserve">Tartu Ülikool ühiselamute renoveerimise projekti kaasfinantseerimine </t>
  </si>
  <si>
    <t xml:space="preserve"> Eesti Maaülikool ühiselamute renoveerimise projekti kaasfinantseerimine </t>
  </si>
  <si>
    <t>10900</t>
  </si>
  <si>
    <t>Anne Sauna renoveerimise projekti kaasfinantseerimine</t>
  </si>
  <si>
    <t>Finantseerimistehingud kasutajate lõikes</t>
  </si>
  <si>
    <t xml:space="preserve">Finantseerimistehingud </t>
  </si>
  <si>
    <t xml:space="preserve">Riigi Kinnisvara AS-le koolihoone kapitaalremondi maksed  </t>
  </si>
  <si>
    <t>KULTUURIOSAKOND</t>
  </si>
  <si>
    <t>Tartu Linnaraamatukogu väikebussi kasutusrent</t>
  </si>
  <si>
    <t xml:space="preserve">   Valitsussektori võla teenindamine</t>
  </si>
  <si>
    <t xml:space="preserve">Sõiduauto liisingmaksed </t>
  </si>
  <si>
    <t>RAHANDUSOSAKOND</t>
  </si>
  <si>
    <t>KOKKU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</si>
</sst>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8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Calibri"/>
      <family val="2"/>
      <charset val="186"/>
    </font>
    <font>
      <sz val="12"/>
      <name val="Calibri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9" fontId="2" fillId="0" borderId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5" fontId="5" fillId="2" borderId="1" xfId="1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0" fillId="0" borderId="0" xfId="2" applyFont="1"/>
    <xf numFmtId="0" fontId="8" fillId="0" borderId="2" xfId="2" applyFont="1" applyBorder="1"/>
    <xf numFmtId="0" fontId="11" fillId="0" borderId="2" xfId="2" applyFont="1" applyBorder="1" applyAlignment="1">
      <alignment horizontal="center" wrapText="1"/>
    </xf>
    <xf numFmtId="0" fontId="11" fillId="0" borderId="2" xfId="2" applyFont="1" applyBorder="1" applyAlignment="1">
      <alignment horizontal="center"/>
    </xf>
    <xf numFmtId="0" fontId="10" fillId="0" borderId="2" xfId="2" applyFont="1" applyBorder="1"/>
    <xf numFmtId="3" fontId="10" fillId="0" borderId="2" xfId="2" applyNumberFormat="1" applyFont="1" applyBorder="1"/>
    <xf numFmtId="3" fontId="8" fillId="0" borderId="2" xfId="2" applyNumberFormat="1" applyFont="1" applyBorder="1"/>
    <xf numFmtId="0" fontId="11" fillId="0" borderId="2" xfId="2" applyFont="1" applyBorder="1"/>
    <xf numFmtId="3" fontId="11" fillId="0" borderId="2" xfId="2" applyNumberFormat="1" applyFont="1" applyBorder="1"/>
    <xf numFmtId="166" fontId="8" fillId="0" borderId="2" xfId="2" applyNumberFormat="1" applyFont="1" applyBorder="1"/>
    <xf numFmtId="0" fontId="12" fillId="0" borderId="2" xfId="2" applyFont="1" applyBorder="1"/>
    <xf numFmtId="3" fontId="12" fillId="0" borderId="2" xfId="2" applyNumberFormat="1" applyFont="1" applyBorder="1"/>
    <xf numFmtId="164" fontId="10" fillId="0" borderId="2" xfId="2" applyNumberFormat="1" applyFont="1" applyBorder="1"/>
    <xf numFmtId="164" fontId="8" fillId="0" borderId="2" xfId="2" applyNumberFormat="1" applyFont="1" applyBorder="1"/>
    <xf numFmtId="164" fontId="12" fillId="0" borderId="2" xfId="2" applyNumberFormat="1" applyFont="1" applyBorder="1"/>
    <xf numFmtId="164" fontId="11" fillId="0" borderId="2" xfId="2" applyNumberFormat="1" applyFont="1" applyBorder="1"/>
    <xf numFmtId="166" fontId="12" fillId="0" borderId="2" xfId="2" applyNumberFormat="1" applyFont="1" applyBorder="1"/>
    <xf numFmtId="0" fontId="13" fillId="0" borderId="2" xfId="2" applyFont="1" applyBorder="1"/>
    <xf numFmtId="3" fontId="14" fillId="0" borderId="2" xfId="2" applyNumberFormat="1" applyFont="1" applyBorder="1"/>
    <xf numFmtId="166" fontId="11" fillId="0" borderId="2" xfId="2" applyNumberFormat="1" applyFont="1" applyBorder="1"/>
    <xf numFmtId="166" fontId="14" fillId="0" borderId="2" xfId="2" applyNumberFormat="1" applyFont="1" applyBorder="1"/>
    <xf numFmtId="0" fontId="14" fillId="0" borderId="2" xfId="2" applyFont="1" applyBorder="1"/>
    <xf numFmtId="0" fontId="8" fillId="3" borderId="2" xfId="2" applyFont="1" applyFill="1" applyBorder="1"/>
    <xf numFmtId="0" fontId="13" fillId="3" borderId="2" xfId="2" applyFont="1" applyFill="1" applyBorder="1"/>
    <xf numFmtId="3" fontId="14" fillId="3" borderId="2" xfId="2" applyNumberFormat="1" applyFont="1" applyFill="1" applyBorder="1"/>
    <xf numFmtId="3" fontId="11" fillId="3" borderId="2" xfId="2" applyNumberFormat="1" applyFont="1" applyFill="1" applyBorder="1"/>
    <xf numFmtId="166" fontId="15" fillId="3" borderId="2" xfId="2" applyNumberFormat="1" applyFont="1" applyFill="1" applyBorder="1"/>
    <xf numFmtId="0" fontId="8" fillId="0" borderId="2" xfId="2" applyFont="1" applyFill="1" applyBorder="1"/>
    <xf numFmtId="0" fontId="10" fillId="0" borderId="2" xfId="2" applyFont="1" applyFill="1" applyBorder="1"/>
    <xf numFmtId="3" fontId="12" fillId="0" borderId="2" xfId="2" applyNumberFormat="1" applyFont="1" applyFill="1" applyBorder="1"/>
    <xf numFmtId="0" fontId="12" fillId="0" borderId="2" xfId="2" applyFont="1" applyFill="1" applyBorder="1"/>
    <xf numFmtId="0" fontId="8" fillId="0" borderId="0" xfId="2" applyFont="1" applyFill="1"/>
    <xf numFmtId="0" fontId="10" fillId="0" borderId="2" xfId="2" quotePrefix="1" applyFont="1" applyBorder="1"/>
    <xf numFmtId="0" fontId="13" fillId="0" borderId="2" xfId="2" quotePrefix="1" applyFont="1" applyBorder="1"/>
    <xf numFmtId="0" fontId="8" fillId="0" borderId="2" xfId="2" quotePrefix="1" applyFont="1" applyBorder="1"/>
    <xf numFmtId="0" fontId="10" fillId="0" borderId="2" xfId="2" applyFont="1" applyBorder="1" applyAlignment="1">
      <alignment horizontal="left"/>
    </xf>
    <xf numFmtId="0" fontId="10" fillId="3" borderId="2" xfId="2" applyFont="1" applyFill="1" applyBorder="1"/>
    <xf numFmtId="0" fontId="13" fillId="0" borderId="2" xfId="2" applyFont="1" applyBorder="1" applyAlignment="1">
      <alignment horizontal="left"/>
    </xf>
    <xf numFmtId="3" fontId="11" fillId="0" borderId="0" xfId="2" applyNumberFormat="1" applyFont="1"/>
    <xf numFmtId="0" fontId="12" fillId="0" borderId="0" xfId="2" applyFont="1" applyBorder="1"/>
    <xf numFmtId="0" fontId="12" fillId="0" borderId="3" xfId="2" applyFont="1" applyBorder="1"/>
    <xf numFmtId="2" fontId="10" fillId="0" borderId="4" xfId="2" applyNumberFormat="1" applyFont="1" applyBorder="1"/>
    <xf numFmtId="2" fontId="10" fillId="0" borderId="0" xfId="2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t-EE"/>
  <c:chart>
    <c:autoTitleDeleted val="1"/>
    <c:plotArea>
      <c:layout>
        <c:manualLayout>
          <c:layoutTarget val="inner"/>
          <c:xMode val="edge"/>
          <c:yMode val="edge"/>
          <c:x val="0.13541694217314126"/>
          <c:y val="9.0278083896497593E-2"/>
          <c:w val="0.71850295765268168"/>
          <c:h val="0.82291945705653702"/>
        </c:manualLayout>
      </c:layout>
      <c:barChart>
        <c:barDir val="col"/>
        <c:grouping val="clustered"/>
        <c:ser>
          <c:idx val="0"/>
          <c:order val="0"/>
          <c:tx>
            <c:strRef>
              <c:f>[1]KOKKU!$A$56</c:f>
              <c:strCache>
                <c:ptCount val="1"/>
                <c:pt idx="0">
                  <c:v>Tulud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strRef>
              <c:f>[1]KOKKU!$B$55:$J$55</c:f>
              <c:strCache>
                <c:ptCount val="9"/>
                <c:pt idx="0">
                  <c:v>jan</c:v>
                </c:pt>
                <c:pt idx="1">
                  <c:v>veb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[1]KOKKU!$B$56:$J$56</c:f>
              <c:numCache>
                <c:formatCode>General</c:formatCode>
                <c:ptCount val="9"/>
                <c:pt idx="0">
                  <c:v>7632.2435399999986</c:v>
                </c:pt>
                <c:pt idx="1">
                  <c:v>7948.4895200000019</c:v>
                </c:pt>
                <c:pt idx="2">
                  <c:v>8554.6974900000005</c:v>
                </c:pt>
                <c:pt idx="3">
                  <c:v>10143.185690000002</c:v>
                </c:pt>
                <c:pt idx="4">
                  <c:v>7812.1283100000001</c:v>
                </c:pt>
                <c:pt idx="5">
                  <c:v>7799.0472199999931</c:v>
                </c:pt>
                <c:pt idx="6">
                  <c:v>8988.7800900000002</c:v>
                </c:pt>
                <c:pt idx="7">
                  <c:v>6641.5903500000131</c:v>
                </c:pt>
                <c:pt idx="8">
                  <c:v>6287.9378299999953</c:v>
                </c:pt>
              </c:numCache>
            </c:numRef>
          </c:val>
        </c:ser>
        <c:ser>
          <c:idx val="1"/>
          <c:order val="1"/>
          <c:tx>
            <c:strRef>
              <c:f>[1]KOKKU!$A$57</c:f>
              <c:strCache>
                <c:ptCount val="1"/>
                <c:pt idx="0">
                  <c:v>Kulud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cat>
            <c:strRef>
              <c:f>[1]KOKKU!$B$55:$J$55</c:f>
              <c:strCache>
                <c:ptCount val="9"/>
                <c:pt idx="0">
                  <c:v>jan</c:v>
                </c:pt>
                <c:pt idx="1">
                  <c:v>veb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[1]KOKKU!$B$57:$J$57</c:f>
              <c:numCache>
                <c:formatCode>General</c:formatCode>
                <c:ptCount val="9"/>
                <c:pt idx="0">
                  <c:v>7482.9758500000007</c:v>
                </c:pt>
                <c:pt idx="1">
                  <c:v>8132.5235999999986</c:v>
                </c:pt>
                <c:pt idx="2">
                  <c:v>7594.2969799999992</c:v>
                </c:pt>
                <c:pt idx="3">
                  <c:v>7777.9544900000037</c:v>
                </c:pt>
                <c:pt idx="4">
                  <c:v>7358.5156899999965</c:v>
                </c:pt>
                <c:pt idx="5">
                  <c:v>9807.4182599999986</c:v>
                </c:pt>
                <c:pt idx="6">
                  <c:v>7739.0490300000092</c:v>
                </c:pt>
                <c:pt idx="7">
                  <c:v>5623.0760500000033</c:v>
                </c:pt>
                <c:pt idx="8">
                  <c:v>5833.7930099999794</c:v>
                </c:pt>
              </c:numCache>
            </c:numRef>
          </c:val>
        </c:ser>
        <c:axId val="65421696"/>
        <c:axId val="65422848"/>
      </c:barChart>
      <c:lineChart>
        <c:grouping val="standard"/>
        <c:ser>
          <c:idx val="0"/>
          <c:order val="2"/>
          <c:tx>
            <c:strRef>
              <c:f>[1]KOKKU!$A$58</c:f>
              <c:strCache>
                <c:ptCount val="1"/>
                <c:pt idx="0">
                  <c:v>Tulem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[1]KOKKU!$B$55:$J$55</c:f>
              <c:strCache>
                <c:ptCount val="9"/>
                <c:pt idx="0">
                  <c:v>jan</c:v>
                </c:pt>
                <c:pt idx="1">
                  <c:v>veb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[1]KOKKU!$B$58:$J$58</c:f>
              <c:numCache>
                <c:formatCode>General</c:formatCode>
                <c:ptCount val="9"/>
                <c:pt idx="0">
                  <c:v>149.26768999999786</c:v>
                </c:pt>
                <c:pt idx="1">
                  <c:v>-184.03407999999672</c:v>
                </c:pt>
                <c:pt idx="2">
                  <c:v>960.4005100000013</c:v>
                </c:pt>
                <c:pt idx="3">
                  <c:v>2365.2311999999984</c:v>
                </c:pt>
                <c:pt idx="4">
                  <c:v>453.61262000000352</c:v>
                </c:pt>
                <c:pt idx="5">
                  <c:v>-2008.3710400000055</c:v>
                </c:pt>
                <c:pt idx="6">
                  <c:v>1249.731059999991</c:v>
                </c:pt>
                <c:pt idx="7">
                  <c:v>1018.5143000000098</c:v>
                </c:pt>
                <c:pt idx="8">
                  <c:v>454.1448200000159</c:v>
                </c:pt>
              </c:numCache>
            </c:numRef>
          </c:val>
        </c:ser>
        <c:marker val="1"/>
        <c:axId val="65421696"/>
        <c:axId val="65422848"/>
      </c:lineChart>
      <c:catAx>
        <c:axId val="65421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65422848"/>
        <c:crossesAt val="0"/>
        <c:auto val="1"/>
        <c:lblAlgn val="ctr"/>
        <c:lblOffset val="100"/>
        <c:tickLblSkip val="1"/>
        <c:tickMarkSkip val="1"/>
      </c:catAx>
      <c:valAx>
        <c:axId val="6542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65421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958504147347435"/>
          <c:y val="0.36805680357802922"/>
          <c:w val="0.15208364274829694"/>
          <c:h val="0.22222297574522484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133" r="0.75000000000000133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t-EE"/>
  <c:chart>
    <c:autoTitleDeleted val="1"/>
    <c:plotArea>
      <c:layout>
        <c:manualLayout>
          <c:layoutTarget val="inner"/>
          <c:xMode val="edge"/>
          <c:yMode val="edge"/>
          <c:x val="0.14375029246071871"/>
          <c:y val="9.0278083896497593E-2"/>
          <c:w val="0.70423852074670446"/>
          <c:h val="0.82291945705653702"/>
        </c:manualLayout>
      </c:layout>
      <c:barChart>
        <c:barDir val="col"/>
        <c:grouping val="clustered"/>
        <c:ser>
          <c:idx val="0"/>
          <c:order val="0"/>
          <c:tx>
            <c:strRef>
              <c:f>[1]KOKKU!$A$51</c:f>
              <c:strCache>
                <c:ptCount val="1"/>
                <c:pt idx="0">
                  <c:v>Tulud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strRef>
              <c:f>[1]KOKKU!$B$50:$J$50</c:f>
              <c:strCache>
                <c:ptCount val="9"/>
                <c:pt idx="0">
                  <c:v>jan</c:v>
                </c:pt>
                <c:pt idx="1">
                  <c:v>veb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[1]KOKKU!$B$51:$J$51</c:f>
              <c:numCache>
                <c:formatCode>General</c:formatCode>
                <c:ptCount val="9"/>
                <c:pt idx="0">
                  <c:v>7632.2435399999986</c:v>
                </c:pt>
                <c:pt idx="1">
                  <c:v>15580.73306</c:v>
                </c:pt>
                <c:pt idx="2">
                  <c:v>24135.430550000001</c:v>
                </c:pt>
                <c:pt idx="3">
                  <c:v>34278.616240000003</c:v>
                </c:pt>
                <c:pt idx="4">
                  <c:v>42090.744550000003</c:v>
                </c:pt>
                <c:pt idx="5">
                  <c:v>49889.791769999996</c:v>
                </c:pt>
                <c:pt idx="6">
                  <c:v>58878.571859999996</c:v>
                </c:pt>
                <c:pt idx="7">
                  <c:v>65520.16221000001</c:v>
                </c:pt>
                <c:pt idx="8">
                  <c:v>71808.100040000005</c:v>
                </c:pt>
              </c:numCache>
            </c:numRef>
          </c:val>
        </c:ser>
        <c:ser>
          <c:idx val="1"/>
          <c:order val="1"/>
          <c:tx>
            <c:strRef>
              <c:f>[1]KOKKU!$A$52</c:f>
              <c:strCache>
                <c:ptCount val="1"/>
                <c:pt idx="0">
                  <c:v>Kulud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cat>
            <c:strRef>
              <c:f>[1]KOKKU!$B$50:$J$50</c:f>
              <c:strCache>
                <c:ptCount val="9"/>
                <c:pt idx="0">
                  <c:v>jan</c:v>
                </c:pt>
                <c:pt idx="1">
                  <c:v>veb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[1]KOKKU!$B$52:$J$52</c:f>
              <c:numCache>
                <c:formatCode>General</c:formatCode>
                <c:ptCount val="9"/>
                <c:pt idx="0">
                  <c:v>7482.9758500000007</c:v>
                </c:pt>
                <c:pt idx="1">
                  <c:v>15615.499449999999</c:v>
                </c:pt>
                <c:pt idx="2">
                  <c:v>23209.796429999999</c:v>
                </c:pt>
                <c:pt idx="3">
                  <c:v>30987.750920000002</c:v>
                </c:pt>
                <c:pt idx="4">
                  <c:v>38346.266609999999</c:v>
                </c:pt>
                <c:pt idx="5">
                  <c:v>48153.684869999997</c:v>
                </c:pt>
                <c:pt idx="6">
                  <c:v>55892.733900000007</c:v>
                </c:pt>
                <c:pt idx="7">
                  <c:v>61515.80995000001</c:v>
                </c:pt>
                <c:pt idx="8">
                  <c:v>67349.602959999989</c:v>
                </c:pt>
              </c:numCache>
            </c:numRef>
          </c:val>
        </c:ser>
        <c:axId val="65440000"/>
        <c:axId val="65450368"/>
      </c:barChart>
      <c:lineChart>
        <c:grouping val="standard"/>
        <c:ser>
          <c:idx val="0"/>
          <c:order val="2"/>
          <c:tx>
            <c:strRef>
              <c:f>[1]KOKKU!$A$53</c:f>
              <c:strCache>
                <c:ptCount val="1"/>
                <c:pt idx="0">
                  <c:v>Tulem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[1]KOKKU!$B$50:$J$50</c:f>
              <c:strCache>
                <c:ptCount val="9"/>
                <c:pt idx="0">
                  <c:v>jan</c:v>
                </c:pt>
                <c:pt idx="1">
                  <c:v>veb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[1]KOKKU!$B$53:$J$53</c:f>
              <c:numCache>
                <c:formatCode>General</c:formatCode>
                <c:ptCount val="9"/>
                <c:pt idx="0">
                  <c:v>149.26768999999786</c:v>
                </c:pt>
                <c:pt idx="1">
                  <c:v>-34.766389999998864</c:v>
                </c:pt>
                <c:pt idx="2">
                  <c:v>925.63412000000244</c:v>
                </c:pt>
                <c:pt idx="3">
                  <c:v>3290.8653200000008</c:v>
                </c:pt>
                <c:pt idx="4">
                  <c:v>3744.4779400000043</c:v>
                </c:pt>
                <c:pt idx="5">
                  <c:v>1736.1068999999989</c:v>
                </c:pt>
                <c:pt idx="6">
                  <c:v>2985.8379599999898</c:v>
                </c:pt>
                <c:pt idx="7">
                  <c:v>4004.3522599999997</c:v>
                </c:pt>
                <c:pt idx="8">
                  <c:v>4458.4970800000156</c:v>
                </c:pt>
              </c:numCache>
            </c:numRef>
          </c:val>
        </c:ser>
        <c:marker val="1"/>
        <c:axId val="65440000"/>
        <c:axId val="65450368"/>
      </c:lineChart>
      <c:catAx>
        <c:axId val="65440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65450368"/>
        <c:crossesAt val="0"/>
        <c:auto val="1"/>
        <c:lblAlgn val="ctr"/>
        <c:lblOffset val="100"/>
        <c:tickLblSkip val="1"/>
        <c:tickMarkSkip val="1"/>
      </c:catAx>
      <c:valAx>
        <c:axId val="65450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65440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958504147347435"/>
          <c:y val="0.36805680357802922"/>
          <c:w val="0.15208364274829694"/>
          <c:h val="0.22222297574522484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000000000000133" r="0.75000000000000133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t-EE"/>
  <c:chart>
    <c:plotArea>
      <c:layout/>
      <c:barChart>
        <c:barDir val="col"/>
        <c:grouping val="stacked"/>
        <c:ser>
          <c:idx val="0"/>
          <c:order val="0"/>
          <c:tx>
            <c:strRef>
              <c:f>'[2]tm graafikud'!$A$73</c:f>
              <c:strCache>
                <c:ptCount val="1"/>
                <c:pt idx="0">
                  <c:v>jan</c:v>
                </c:pt>
              </c:strCache>
            </c:strRef>
          </c:tx>
          <c:cat>
            <c:numRef>
              <c:f>'[2]tm graafikud'!$L$72:$R$72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'[2]tm graafikud'!$L$73:$R$73</c:f>
              <c:numCache>
                <c:formatCode>General</c:formatCode>
                <c:ptCount val="7"/>
                <c:pt idx="0">
                  <c:v>2.6957059041580917</c:v>
                </c:pt>
                <c:pt idx="1">
                  <c:v>3.3938339319724413</c:v>
                </c:pt>
                <c:pt idx="2">
                  <c:v>4.3973419145373436</c:v>
                </c:pt>
                <c:pt idx="3">
                  <c:v>5.2629954111436357</c:v>
                </c:pt>
                <c:pt idx="4">
                  <c:v>4.8694618000076693</c:v>
                </c:pt>
                <c:pt idx="5">
                  <c:v>4.1208874132399371</c:v>
                </c:pt>
                <c:pt idx="6">
                  <c:v>4.4545560000000002</c:v>
                </c:pt>
              </c:numCache>
            </c:numRef>
          </c:val>
        </c:ser>
        <c:ser>
          <c:idx val="1"/>
          <c:order val="1"/>
          <c:tx>
            <c:strRef>
              <c:f>'[2]tm graafikud'!$A$74</c:f>
              <c:strCache>
                <c:ptCount val="1"/>
                <c:pt idx="0">
                  <c:v>veb</c:v>
                </c:pt>
              </c:strCache>
            </c:strRef>
          </c:tx>
          <c:cat>
            <c:numRef>
              <c:f>'[2]tm graafikud'!$L$72:$R$72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'[2]tm graafikud'!$L$74:$R$74</c:f>
              <c:numCache>
                <c:formatCode>General</c:formatCode>
                <c:ptCount val="7"/>
                <c:pt idx="0">
                  <c:v>2.1736137563432312</c:v>
                </c:pt>
                <c:pt idx="1">
                  <c:v>2.8215832193575601</c:v>
                </c:pt>
                <c:pt idx="2">
                  <c:v>3.6026813493027241</c:v>
                </c:pt>
                <c:pt idx="3">
                  <c:v>4.278312668566973</c:v>
                </c:pt>
                <c:pt idx="4">
                  <c:v>4.048123234440709</c:v>
                </c:pt>
                <c:pt idx="5">
                  <c:v>3.4695967814093795</c:v>
                </c:pt>
                <c:pt idx="6">
                  <c:v>3.4052060000000002</c:v>
                </c:pt>
              </c:numCache>
            </c:numRef>
          </c:val>
        </c:ser>
        <c:ser>
          <c:idx val="2"/>
          <c:order val="2"/>
          <c:tx>
            <c:strRef>
              <c:f>'[2]tm graafikud'!$A$75</c:f>
              <c:strCache>
                <c:ptCount val="1"/>
                <c:pt idx="0">
                  <c:v>mar</c:v>
                </c:pt>
              </c:strCache>
            </c:strRef>
          </c:tx>
          <c:cat>
            <c:numRef>
              <c:f>'[2]tm graafikud'!$L$72:$R$72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'[2]tm graafikud'!$L$75:$R$75</c:f>
              <c:numCache>
                <c:formatCode>General</c:formatCode>
                <c:ptCount val="7"/>
                <c:pt idx="0">
                  <c:v>2.5193756471054418</c:v>
                </c:pt>
                <c:pt idx="1">
                  <c:v>3.232275638157811</c:v>
                </c:pt>
                <c:pt idx="2">
                  <c:v>3.6866450858333444</c:v>
                </c:pt>
                <c:pt idx="3">
                  <c:v>4.3194382166093588</c:v>
                </c:pt>
                <c:pt idx="4">
                  <c:v>4.3728933442409215</c:v>
                </c:pt>
                <c:pt idx="5">
                  <c:v>3.6634508455511106</c:v>
                </c:pt>
                <c:pt idx="6">
                  <c:v>3.7637620000000003</c:v>
                </c:pt>
              </c:numCache>
            </c:numRef>
          </c:val>
        </c:ser>
        <c:ser>
          <c:idx val="3"/>
          <c:order val="3"/>
          <c:tx>
            <c:strRef>
              <c:f>'[2]tm graafikud'!$A$76</c:f>
              <c:strCache>
                <c:ptCount val="1"/>
                <c:pt idx="0">
                  <c:v>apr</c:v>
                </c:pt>
              </c:strCache>
            </c:strRef>
          </c:tx>
          <c:cat>
            <c:numRef>
              <c:f>'[2]tm graafikud'!$L$72:$R$72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'[2]tm graafikud'!$L$76:$R$76</c:f>
              <c:numCache>
                <c:formatCode>General</c:formatCode>
                <c:ptCount val="7"/>
                <c:pt idx="0">
                  <c:v>2.6245018726113027</c:v>
                </c:pt>
                <c:pt idx="1">
                  <c:v>2.9583735124563804</c:v>
                </c:pt>
                <c:pt idx="2">
                  <c:v>3.8817186481408101</c:v>
                </c:pt>
                <c:pt idx="3">
                  <c:v>4.623614651106311</c:v>
                </c:pt>
                <c:pt idx="4">
                  <c:v>4.3198971022458554</c:v>
                </c:pt>
                <c:pt idx="5">
                  <c:v>3.7210145335088778</c:v>
                </c:pt>
                <c:pt idx="6">
                  <c:v>3.8544770000000002</c:v>
                </c:pt>
              </c:numCache>
            </c:numRef>
          </c:val>
        </c:ser>
        <c:ser>
          <c:idx val="4"/>
          <c:order val="4"/>
          <c:tx>
            <c:strRef>
              <c:f>'[2]tm graafikud'!$A$77</c:f>
              <c:strCache>
                <c:ptCount val="1"/>
                <c:pt idx="0">
                  <c:v>mai</c:v>
                </c:pt>
              </c:strCache>
            </c:strRef>
          </c:tx>
          <c:cat>
            <c:numRef>
              <c:f>'[2]tm graafikud'!$L$72:$R$72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'[2]tm graafikud'!$L$77:$R$77</c:f>
              <c:numCache>
                <c:formatCode>General</c:formatCode>
                <c:ptCount val="7"/>
                <c:pt idx="0">
                  <c:v>2.6260914831337159</c:v>
                </c:pt>
                <c:pt idx="1">
                  <c:v>3.0813806194316977</c:v>
                </c:pt>
                <c:pt idx="2">
                  <c:v>3.861774059540092</c:v>
                </c:pt>
                <c:pt idx="3">
                  <c:v>4.5251838099011916</c:v>
                </c:pt>
                <c:pt idx="4">
                  <c:v>4.0811068858410131</c:v>
                </c:pt>
                <c:pt idx="5">
                  <c:v>3.6961044571983694</c:v>
                </c:pt>
                <c:pt idx="6">
                  <c:v>3.8047330000000001</c:v>
                </c:pt>
              </c:numCache>
            </c:numRef>
          </c:val>
        </c:ser>
        <c:ser>
          <c:idx val="5"/>
          <c:order val="5"/>
          <c:tx>
            <c:strRef>
              <c:f>'[2]tm graafikud'!$A$78</c:f>
              <c:strCache>
                <c:ptCount val="1"/>
                <c:pt idx="0">
                  <c:v>jun</c:v>
                </c:pt>
              </c:strCache>
            </c:strRef>
          </c:tx>
          <c:cat>
            <c:numRef>
              <c:f>'[2]tm graafikud'!$L$72:$R$72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'[2]tm graafikud'!$L$78:$R$78</c:f>
              <c:numCache>
                <c:formatCode>General</c:formatCode>
                <c:ptCount val="7"/>
                <c:pt idx="0">
                  <c:v>2.702465647488911</c:v>
                </c:pt>
                <c:pt idx="1">
                  <c:v>3.3040436260912918</c:v>
                </c:pt>
                <c:pt idx="2">
                  <c:v>3.9509035828870167</c:v>
                </c:pt>
                <c:pt idx="3">
                  <c:v>4.7963718635358479</c:v>
                </c:pt>
                <c:pt idx="4">
                  <c:v>4.014923625579998</c:v>
                </c:pt>
                <c:pt idx="5">
                  <c:v>3.7202814029885083</c:v>
                </c:pt>
                <c:pt idx="6">
                  <c:v>3.9811540000000001</c:v>
                </c:pt>
              </c:numCache>
            </c:numRef>
          </c:val>
        </c:ser>
        <c:ser>
          <c:idx val="6"/>
          <c:order val="6"/>
          <c:tx>
            <c:strRef>
              <c:f>'[2]tm graafikud'!$A$79</c:f>
              <c:strCache>
                <c:ptCount val="1"/>
                <c:pt idx="0">
                  <c:v>jul</c:v>
                </c:pt>
              </c:strCache>
            </c:strRef>
          </c:tx>
          <c:cat>
            <c:numRef>
              <c:f>'[2]tm graafikud'!$L$72:$R$72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'[2]tm graafikud'!$L$79:$R$79</c:f>
              <c:numCache>
                <c:formatCode>General</c:formatCode>
                <c:ptCount val="7"/>
                <c:pt idx="0">
                  <c:v>3.2648128027814352</c:v>
                </c:pt>
                <c:pt idx="1">
                  <c:v>4.1022808789129908</c:v>
                </c:pt>
                <c:pt idx="2">
                  <c:v>6.9352734140324408</c:v>
                </c:pt>
                <c:pt idx="3">
                  <c:v>6.039970664553322</c:v>
                </c:pt>
                <c:pt idx="4">
                  <c:v>4.8906775912977904</c:v>
                </c:pt>
                <c:pt idx="5">
                  <c:v>4.6353586082599412</c:v>
                </c:pt>
                <c:pt idx="6">
                  <c:v>4.9422979999999992</c:v>
                </c:pt>
              </c:numCache>
            </c:numRef>
          </c:val>
        </c:ser>
        <c:ser>
          <c:idx val="7"/>
          <c:order val="7"/>
          <c:tx>
            <c:strRef>
              <c:f>'[2]tm graafikud'!$A$80</c:f>
              <c:strCache>
                <c:ptCount val="1"/>
                <c:pt idx="0">
                  <c:v>aug</c:v>
                </c:pt>
              </c:strCache>
            </c:strRef>
          </c:tx>
          <c:cat>
            <c:numRef>
              <c:f>'[2]tm graafikud'!$L$72:$R$72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'[2]tm graafikud'!$L$80:$R$80</c:f>
              <c:numCache>
                <c:formatCode>General</c:formatCode>
                <c:ptCount val="7"/>
                <c:pt idx="0">
                  <c:v>2.7366426571906994</c:v>
                </c:pt>
                <c:pt idx="1">
                  <c:v>3.3351042398987643</c:v>
                </c:pt>
                <c:pt idx="2">
                  <c:v>4.2147187248347882</c:v>
                </c:pt>
                <c:pt idx="3">
                  <c:v>4.7618347116945534</c:v>
                </c:pt>
                <c:pt idx="4">
                  <c:v>3.9995450129740648</c:v>
                </c:pt>
                <c:pt idx="5">
                  <c:v>3.8033499290580703</c:v>
                </c:pt>
                <c:pt idx="6">
                  <c:v>3.8597979999999996</c:v>
                </c:pt>
              </c:numCache>
            </c:numRef>
          </c:val>
        </c:ser>
        <c:ser>
          <c:idx val="8"/>
          <c:order val="8"/>
          <c:tx>
            <c:strRef>
              <c:f>'[2]tm graafikud'!$A$81</c:f>
              <c:strCache>
                <c:ptCount val="1"/>
                <c:pt idx="0">
                  <c:v>sept</c:v>
                </c:pt>
              </c:strCache>
            </c:strRef>
          </c:tx>
          <c:cat>
            <c:numRef>
              <c:f>'[2]tm graafikud'!$L$72:$R$72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'[2]tm graafikud'!$L$81:$R$81</c:f>
              <c:numCache>
                <c:formatCode>General</c:formatCode>
                <c:ptCount val="7"/>
                <c:pt idx="0">
                  <c:v>2.3571412319609371</c:v>
                </c:pt>
                <c:pt idx="1">
                  <c:v>2.8611665154090984</c:v>
                </c:pt>
                <c:pt idx="2">
                  <c:v>3.7585630744059411</c:v>
                </c:pt>
                <c:pt idx="3">
                  <c:v>4.1177419375455377</c:v>
                </c:pt>
                <c:pt idx="4">
                  <c:v>3.6378644561757829</c:v>
                </c:pt>
                <c:pt idx="5">
                  <c:v>3.2922709726074677</c:v>
                </c:pt>
                <c:pt idx="6">
                  <c:v>3.331715</c:v>
                </c:pt>
              </c:numCache>
            </c:numRef>
          </c:val>
        </c:ser>
        <c:overlap val="100"/>
        <c:axId val="65632512"/>
        <c:axId val="66256896"/>
      </c:barChart>
      <c:catAx>
        <c:axId val="656325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t-EE"/>
          </a:p>
        </c:txPr>
        <c:crossAx val="66256896"/>
        <c:crosses val="autoZero"/>
        <c:auto val="1"/>
        <c:lblAlgn val="ctr"/>
        <c:lblOffset val="100"/>
      </c:catAx>
      <c:valAx>
        <c:axId val="66256896"/>
        <c:scaling>
          <c:orientation val="minMax"/>
        </c:scaling>
        <c:axPos val="l"/>
        <c:majorGridlines/>
        <c:numFmt formatCode="General" sourceLinked="1"/>
        <c:tickLblPos val="nextTo"/>
        <c:crossAx val="6563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94003832492725"/>
          <c:y val="1.2684561671921963E-2"/>
          <c:w val="0.13803594522524248"/>
          <c:h val="0.89696093415943434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t-EE"/>
  <c:chart>
    <c:plotArea>
      <c:layout/>
      <c:barChart>
        <c:barDir val="col"/>
        <c:grouping val="clustered"/>
        <c:ser>
          <c:idx val="2"/>
          <c:order val="1"/>
          <c:tx>
            <c:strRef>
              <c:f>[1]KOKKU!$A$81</c:f>
              <c:strCache>
                <c:ptCount val="1"/>
                <c:pt idx="0">
                  <c:v>Likviidsed vahendid</c:v>
                </c:pt>
              </c:strCache>
            </c:strRef>
          </c:tx>
          <c:cat>
            <c:strRef>
              <c:f>[1]KOKKU!$B$78:$J$78</c:f>
              <c:strCache>
                <c:ptCount val="9"/>
                <c:pt idx="0">
                  <c:v>jan</c:v>
                </c:pt>
                <c:pt idx="1">
                  <c:v>veb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[1]KOKKU!$B$81:$J$81</c:f>
              <c:numCache>
                <c:formatCode>General</c:formatCode>
                <c:ptCount val="9"/>
                <c:pt idx="0">
                  <c:v>4171.3</c:v>
                </c:pt>
                <c:pt idx="1">
                  <c:v>3967.7</c:v>
                </c:pt>
                <c:pt idx="2">
                  <c:v>4914.3999999999996</c:v>
                </c:pt>
                <c:pt idx="3">
                  <c:v>3068.6</c:v>
                </c:pt>
                <c:pt idx="4">
                  <c:v>2699.7</c:v>
                </c:pt>
                <c:pt idx="5">
                  <c:v>5706.2</c:v>
                </c:pt>
                <c:pt idx="6">
                  <c:v>6945.1</c:v>
                </c:pt>
                <c:pt idx="7">
                  <c:v>4157.5</c:v>
                </c:pt>
                <c:pt idx="8">
                  <c:v>4468.6000000000004</c:v>
                </c:pt>
              </c:numCache>
            </c:numRef>
          </c:val>
        </c:ser>
        <c:axId val="77407744"/>
        <c:axId val="77409664"/>
      </c:barChart>
      <c:lineChart>
        <c:grouping val="standard"/>
        <c:ser>
          <c:idx val="0"/>
          <c:order val="0"/>
          <c:tx>
            <c:strRef>
              <c:f>[1]KOKKU!$A$79</c:f>
              <c:strCache>
                <c:ptCount val="1"/>
                <c:pt idx="0">
                  <c:v>Eelarve tulem</c:v>
                </c:pt>
              </c:strCache>
            </c:strRef>
          </c:tx>
          <c:cat>
            <c:strRef>
              <c:f>[1]KOKKU!$B$78:$J$78</c:f>
              <c:strCache>
                <c:ptCount val="9"/>
                <c:pt idx="0">
                  <c:v>jan</c:v>
                </c:pt>
                <c:pt idx="1">
                  <c:v>veb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[1]KOKKU!$B$79:$J$79</c:f>
              <c:numCache>
                <c:formatCode>General</c:formatCode>
                <c:ptCount val="9"/>
                <c:pt idx="0">
                  <c:v>149.26768999999786</c:v>
                </c:pt>
                <c:pt idx="1">
                  <c:v>-184.03407999999672</c:v>
                </c:pt>
                <c:pt idx="2">
                  <c:v>960.4005100000013</c:v>
                </c:pt>
                <c:pt idx="3">
                  <c:v>2365.2311999999984</c:v>
                </c:pt>
                <c:pt idx="4">
                  <c:v>453.61262000000352</c:v>
                </c:pt>
                <c:pt idx="5">
                  <c:v>-2008.3710400000055</c:v>
                </c:pt>
                <c:pt idx="6">
                  <c:v>1249.731059999991</c:v>
                </c:pt>
                <c:pt idx="7">
                  <c:v>1018.5143000000098</c:v>
                </c:pt>
                <c:pt idx="8">
                  <c:v>454.1448200000159</c:v>
                </c:pt>
              </c:numCache>
            </c:numRef>
          </c:val>
        </c:ser>
        <c:marker val="1"/>
        <c:axId val="77407744"/>
        <c:axId val="77409664"/>
      </c:lineChart>
      <c:catAx>
        <c:axId val="77407744"/>
        <c:scaling>
          <c:orientation val="minMax"/>
        </c:scaling>
        <c:axPos val="b"/>
        <c:tickLblPos val="nextTo"/>
        <c:crossAx val="77409664"/>
        <c:crosses val="autoZero"/>
        <c:auto val="1"/>
        <c:lblAlgn val="ctr"/>
        <c:lblOffset val="100"/>
      </c:catAx>
      <c:valAx>
        <c:axId val="77409664"/>
        <c:scaling>
          <c:orientation val="minMax"/>
        </c:scaling>
        <c:axPos val="l"/>
        <c:majorGridlines/>
        <c:numFmt formatCode="General" sourceLinked="1"/>
        <c:tickLblPos val="nextTo"/>
        <c:crossAx val="774077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2</xdr:row>
      <xdr:rowOff>38101</xdr:rowOff>
    </xdr:from>
    <xdr:to>
      <xdr:col>16</xdr:col>
      <xdr:colOff>561975</xdr:colOff>
      <xdr:row>11</xdr:row>
      <xdr:rowOff>171450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13</xdr:row>
      <xdr:rowOff>47625</xdr:rowOff>
    </xdr:from>
    <xdr:to>
      <xdr:col>16</xdr:col>
      <xdr:colOff>571500</xdr:colOff>
      <xdr:row>22</xdr:row>
      <xdr:rowOff>161925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24</xdr:row>
      <xdr:rowOff>38100</xdr:rowOff>
    </xdr:from>
    <xdr:to>
      <xdr:col>15</xdr:col>
      <xdr:colOff>133350</xdr:colOff>
      <xdr:row>33</xdr:row>
      <xdr:rowOff>200024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15</xdr:col>
      <xdr:colOff>581025</xdr:colOff>
      <xdr:row>43</xdr:row>
      <xdr:rowOff>85723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%20t&#228;itmine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drek/maksud/tulumaks/laekumise%20ajalugu%201995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I"/>
      <sheetName val="veb"/>
      <sheetName val="II"/>
      <sheetName val="märts"/>
      <sheetName val="III"/>
      <sheetName val="apr"/>
      <sheetName val="IV"/>
      <sheetName val="mai"/>
      <sheetName val="V"/>
      <sheetName val="jun"/>
      <sheetName val="VI"/>
      <sheetName val="jul"/>
      <sheetName val="VII"/>
      <sheetName val="aug"/>
      <sheetName val="VIII"/>
      <sheetName val="sept"/>
      <sheetName val="IX"/>
      <sheetName val="okt"/>
      <sheetName val="X"/>
      <sheetName val="nov"/>
      <sheetName val="XI"/>
      <sheetName val="dets"/>
      <sheetName val="XII"/>
      <sheetName val="KOKKU"/>
      <sheetName val="kul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R6">
            <v>45760740</v>
          </cell>
          <cell r="S6">
            <v>35495199</v>
          </cell>
        </row>
        <row r="7">
          <cell r="R7">
            <v>888372</v>
          </cell>
          <cell r="S7">
            <v>598797</v>
          </cell>
        </row>
        <row r="8">
          <cell r="R8">
            <v>267151</v>
          </cell>
          <cell r="S8">
            <v>232187.69</v>
          </cell>
        </row>
        <row r="9">
          <cell r="R9">
            <v>115041</v>
          </cell>
          <cell r="S9">
            <v>65267.99</v>
          </cell>
        </row>
        <row r="10">
          <cell r="R10">
            <v>293994</v>
          </cell>
          <cell r="S10">
            <v>215028.67</v>
          </cell>
        </row>
        <row r="12">
          <cell r="R12">
            <v>102259</v>
          </cell>
          <cell r="S12">
            <v>94471.63</v>
          </cell>
        </row>
        <row r="13">
          <cell r="R13">
            <v>9383789</v>
          </cell>
          <cell r="S13">
            <v>6703443.6999999993</v>
          </cell>
        </row>
        <row r="14">
          <cell r="R14">
            <v>1971547</v>
          </cell>
          <cell r="S14">
            <v>1581602.58</v>
          </cell>
        </row>
        <row r="15">
          <cell r="R15">
            <v>55594</v>
          </cell>
          <cell r="S15">
            <v>50302.619999999995</v>
          </cell>
        </row>
        <row r="16">
          <cell r="R16">
            <v>100808</v>
          </cell>
          <cell r="S16">
            <v>99403.919999999984</v>
          </cell>
        </row>
        <row r="18">
          <cell r="R18">
            <v>7562013.7599999998</v>
          </cell>
          <cell r="S18">
            <v>6499072.0599999987</v>
          </cell>
        </row>
        <row r="19">
          <cell r="R19">
            <v>7204050.3599999994</v>
          </cell>
          <cell r="S19">
            <v>1706015.44</v>
          </cell>
        </row>
        <row r="20">
          <cell r="R20">
            <v>20935634</v>
          </cell>
          <cell r="S20">
            <v>17304800.469999999</v>
          </cell>
        </row>
        <row r="22">
          <cell r="R22">
            <v>25569</v>
          </cell>
          <cell r="S22">
            <v>33293.279999999999</v>
          </cell>
        </row>
        <row r="23">
          <cell r="R23">
            <v>31956</v>
          </cell>
          <cell r="S23">
            <v>31956</v>
          </cell>
        </row>
        <row r="24">
          <cell r="R24">
            <v>121432</v>
          </cell>
          <cell r="S24">
            <v>103180.51</v>
          </cell>
        </row>
        <row r="25">
          <cell r="R25">
            <v>13166</v>
          </cell>
          <cell r="S25">
            <v>135381.79999999999</v>
          </cell>
        </row>
        <row r="26">
          <cell r="R26">
            <v>710405</v>
          </cell>
          <cell r="S26">
            <v>552742.25</v>
          </cell>
        </row>
        <row r="28">
          <cell r="R28">
            <v>255647</v>
          </cell>
          <cell r="S28">
            <v>124826.08000000002</v>
          </cell>
        </row>
        <row r="29">
          <cell r="R29">
            <v>323553</v>
          </cell>
          <cell r="S29">
            <v>128494.67</v>
          </cell>
        </row>
        <row r="30">
          <cell r="R30">
            <v>13861</v>
          </cell>
          <cell r="S30">
            <v>52632.68</v>
          </cell>
        </row>
        <row r="44">
          <cell r="R44">
            <v>0</v>
          </cell>
          <cell r="S44">
            <v>-6000651.9000000004</v>
          </cell>
        </row>
        <row r="45">
          <cell r="R45">
            <v>0</v>
          </cell>
          <cell r="S45">
            <v>24781.480000000003</v>
          </cell>
        </row>
        <row r="46">
          <cell r="R46">
            <v>11320817</v>
          </cell>
          <cell r="S46">
            <v>11320800</v>
          </cell>
        </row>
        <row r="47">
          <cell r="R47">
            <v>-11541586</v>
          </cell>
          <cell r="S47">
            <v>-9368327.1300000008</v>
          </cell>
        </row>
        <row r="48">
          <cell r="R48">
            <v>3647677.2199999848</v>
          </cell>
          <cell r="S48">
            <v>-435099.54569513083</v>
          </cell>
        </row>
        <row r="50">
          <cell r="B50" t="str">
            <v>jan</v>
          </cell>
          <cell r="C50" t="str">
            <v>veb</v>
          </cell>
          <cell r="D50" t="str">
            <v>mar</v>
          </cell>
          <cell r="E50" t="str">
            <v>apr</v>
          </cell>
          <cell r="F50" t="str">
            <v>mai</v>
          </cell>
          <cell r="G50" t="str">
            <v>jun</v>
          </cell>
          <cell r="H50" t="str">
            <v>jul</v>
          </cell>
          <cell r="I50" t="str">
            <v>aug</v>
          </cell>
          <cell r="J50" t="str">
            <v>sep</v>
          </cell>
        </row>
        <row r="51">
          <cell r="A51" t="str">
            <v>Tulud</v>
          </cell>
          <cell r="B51">
            <v>7632.2435399999986</v>
          </cell>
          <cell r="C51">
            <v>15580.73306</v>
          </cell>
          <cell r="D51">
            <v>24135.430550000001</v>
          </cell>
          <cell r="E51">
            <v>34278.616240000003</v>
          </cell>
          <cell r="F51">
            <v>42090.744550000003</v>
          </cell>
          <cell r="G51">
            <v>49889.791769999996</v>
          </cell>
          <cell r="H51">
            <v>58878.571859999996</v>
          </cell>
          <cell r="I51">
            <v>65520.16221000001</v>
          </cell>
          <cell r="J51">
            <v>71808.100040000005</v>
          </cell>
        </row>
        <row r="52">
          <cell r="A52" t="str">
            <v>Kulud</v>
          </cell>
          <cell r="B52">
            <v>7482.9758500000007</v>
          </cell>
          <cell r="C52">
            <v>15615.499449999999</v>
          </cell>
          <cell r="D52">
            <v>23209.796429999999</v>
          </cell>
          <cell r="E52">
            <v>30987.750920000002</v>
          </cell>
          <cell r="F52">
            <v>38346.266609999999</v>
          </cell>
          <cell r="G52">
            <v>48153.684869999997</v>
          </cell>
          <cell r="H52">
            <v>55892.733900000007</v>
          </cell>
          <cell r="I52">
            <v>61515.80995000001</v>
          </cell>
          <cell r="J52">
            <v>67349.602959999989</v>
          </cell>
        </row>
        <row r="53">
          <cell r="A53" t="str">
            <v>Tulem</v>
          </cell>
          <cell r="B53">
            <v>149.26768999999786</v>
          </cell>
          <cell r="C53">
            <v>-34.766389999998864</v>
          </cell>
          <cell r="D53">
            <v>925.63412000000244</v>
          </cell>
          <cell r="E53">
            <v>3290.8653200000008</v>
          </cell>
          <cell r="F53">
            <v>3744.4779400000043</v>
          </cell>
          <cell r="G53">
            <v>1736.1068999999989</v>
          </cell>
          <cell r="H53">
            <v>2985.8379599999898</v>
          </cell>
          <cell r="I53">
            <v>4004.3522599999997</v>
          </cell>
          <cell r="J53">
            <v>4458.4970800000156</v>
          </cell>
        </row>
        <row r="55">
          <cell r="B55" t="str">
            <v>jan</v>
          </cell>
          <cell r="C55" t="str">
            <v>veb</v>
          </cell>
          <cell r="D55" t="str">
            <v>mar</v>
          </cell>
          <cell r="E55" t="str">
            <v>apr</v>
          </cell>
          <cell r="F55" t="str">
            <v>mai</v>
          </cell>
          <cell r="G55" t="str">
            <v>jun</v>
          </cell>
          <cell r="H55" t="str">
            <v>jul</v>
          </cell>
          <cell r="I55" t="str">
            <v>aug</v>
          </cell>
          <cell r="J55" t="str">
            <v>sep</v>
          </cell>
        </row>
        <row r="56">
          <cell r="A56" t="str">
            <v>Tulud</v>
          </cell>
          <cell r="B56">
            <v>7632.2435399999986</v>
          </cell>
          <cell r="C56">
            <v>7948.4895200000019</v>
          </cell>
          <cell r="D56">
            <v>8554.6974900000005</v>
          </cell>
          <cell r="E56">
            <v>10143.185690000002</v>
          </cell>
          <cell r="F56">
            <v>7812.1283100000001</v>
          </cell>
          <cell r="G56">
            <v>7799.0472199999931</v>
          </cell>
          <cell r="H56">
            <v>8988.7800900000002</v>
          </cell>
          <cell r="I56">
            <v>6641.5903500000131</v>
          </cell>
          <cell r="J56">
            <v>6287.9378299999953</v>
          </cell>
        </row>
        <row r="57">
          <cell r="A57" t="str">
            <v>Kulud</v>
          </cell>
          <cell r="B57">
            <v>7482.9758500000007</v>
          </cell>
          <cell r="C57">
            <v>8132.5235999999986</v>
          </cell>
          <cell r="D57">
            <v>7594.2969799999992</v>
          </cell>
          <cell r="E57">
            <v>7777.9544900000037</v>
          </cell>
          <cell r="F57">
            <v>7358.5156899999965</v>
          </cell>
          <cell r="G57">
            <v>9807.4182599999986</v>
          </cell>
          <cell r="H57">
            <v>7739.0490300000092</v>
          </cell>
          <cell r="I57">
            <v>5623.0760500000033</v>
          </cell>
          <cell r="J57">
            <v>5833.7930099999794</v>
          </cell>
        </row>
        <row r="58">
          <cell r="A58" t="str">
            <v>Tulem</v>
          </cell>
          <cell r="B58">
            <v>149.26768999999786</v>
          </cell>
          <cell r="C58">
            <v>-184.03407999999672</v>
          </cell>
          <cell r="D58">
            <v>960.4005100000013</v>
          </cell>
          <cell r="E58">
            <v>2365.2311999999984</v>
          </cell>
          <cell r="F58">
            <v>453.61262000000352</v>
          </cell>
          <cell r="G58">
            <v>-2008.3710400000055</v>
          </cell>
          <cell r="H58">
            <v>1249.731059999991</v>
          </cell>
          <cell r="I58">
            <v>1018.5143000000098</v>
          </cell>
          <cell r="J58">
            <v>454.1448200000159</v>
          </cell>
        </row>
        <row r="78">
          <cell r="B78" t="str">
            <v>jan</v>
          </cell>
          <cell r="C78" t="str">
            <v>veb</v>
          </cell>
          <cell r="D78" t="str">
            <v>mar</v>
          </cell>
          <cell r="E78" t="str">
            <v>apr</v>
          </cell>
          <cell r="F78" t="str">
            <v>mai</v>
          </cell>
          <cell r="G78" t="str">
            <v>jun</v>
          </cell>
          <cell r="H78" t="str">
            <v>jul</v>
          </cell>
          <cell r="I78" t="str">
            <v>aug</v>
          </cell>
          <cell r="J78" t="str">
            <v>sep</v>
          </cell>
        </row>
        <row r="79">
          <cell r="A79" t="str">
            <v>Eelarve tulem</v>
          </cell>
          <cell r="B79">
            <v>149.26768999999786</v>
          </cell>
          <cell r="C79">
            <v>-184.03407999999672</v>
          </cell>
          <cell r="D79">
            <v>960.4005100000013</v>
          </cell>
          <cell r="E79">
            <v>2365.2311999999984</v>
          </cell>
          <cell r="F79">
            <v>453.61262000000352</v>
          </cell>
          <cell r="G79">
            <v>-2008.3710400000055</v>
          </cell>
          <cell r="H79">
            <v>1249.731059999991</v>
          </cell>
          <cell r="I79">
            <v>1018.5143000000098</v>
          </cell>
          <cell r="J79">
            <v>454.1448200000159</v>
          </cell>
        </row>
        <row r="80">
          <cell r="A80" t="str">
            <v>Finantseerimistehingud</v>
          </cell>
          <cell r="B80">
            <v>-11.473689999997845</v>
          </cell>
          <cell r="C80">
            <v>-19.565920000003644</v>
          </cell>
          <cell r="D80">
            <v>-13.700510000001486</v>
          </cell>
          <cell r="E80">
            <v>-4211.0311999999976</v>
          </cell>
          <cell r="F80">
            <v>-822.51262000000361</v>
          </cell>
          <cell r="G80">
            <v>5014.8710400000055</v>
          </cell>
          <cell r="H80">
            <v>-10.83105999999043</v>
          </cell>
          <cell r="I80">
            <v>-3806.1143000000102</v>
          </cell>
          <cell r="J80">
            <v>-143.04482000001553</v>
          </cell>
        </row>
        <row r="81">
          <cell r="A81" t="str">
            <v>Likviidsed vahendid</v>
          </cell>
          <cell r="B81">
            <v>4171.3</v>
          </cell>
          <cell r="C81">
            <v>3967.7</v>
          </cell>
          <cell r="D81">
            <v>4914.3999999999996</v>
          </cell>
          <cell r="E81">
            <v>3068.6</v>
          </cell>
          <cell r="F81">
            <v>2699.7</v>
          </cell>
          <cell r="G81">
            <v>5706.2</v>
          </cell>
          <cell r="H81">
            <v>6945.1</v>
          </cell>
          <cell r="I81">
            <v>4157.5</v>
          </cell>
          <cell r="J81">
            <v>4468.6000000000004</v>
          </cell>
        </row>
        <row r="82">
          <cell r="A82" t="str">
            <v>Likviidsete vahendite muutus</v>
          </cell>
          <cell r="B82">
            <v>137.79400000000001</v>
          </cell>
          <cell r="C82">
            <v>-203.60000000000036</v>
          </cell>
          <cell r="D82">
            <v>946.69999999999982</v>
          </cell>
          <cell r="E82">
            <v>-1845.7999999999997</v>
          </cell>
          <cell r="F82">
            <v>-368.90000000000009</v>
          </cell>
          <cell r="G82">
            <v>3006.5</v>
          </cell>
          <cell r="H82">
            <v>1238.9000000000005</v>
          </cell>
          <cell r="I82">
            <v>-2787.6000000000004</v>
          </cell>
          <cell r="J82">
            <v>311.10000000000036</v>
          </cell>
        </row>
      </sheetData>
      <sheetData sheetId="25">
        <row r="4">
          <cell r="R4">
            <v>7722679</v>
          </cell>
          <cell r="S4">
            <v>5253032.8299999991</v>
          </cell>
        </row>
        <row r="5">
          <cell r="R5">
            <v>251359</v>
          </cell>
          <cell r="S5">
            <v>178305.86000000002</v>
          </cell>
        </row>
        <row r="6">
          <cell r="R6">
            <v>9591753.2100000009</v>
          </cell>
          <cell r="S6">
            <v>7074513.0600000005</v>
          </cell>
        </row>
        <row r="7">
          <cell r="R7">
            <v>4027876</v>
          </cell>
          <cell r="S7">
            <v>3238674.17</v>
          </cell>
        </row>
        <row r="8">
          <cell r="R8">
            <v>1422881.35</v>
          </cell>
          <cell r="S8">
            <v>851972.71</v>
          </cell>
        </row>
        <row r="9">
          <cell r="R9">
            <v>369831.73</v>
          </cell>
          <cell r="S9">
            <v>230498.42999999996</v>
          </cell>
        </row>
        <row r="10">
          <cell r="R10">
            <v>7296735.0299999993</v>
          </cell>
          <cell r="S10">
            <v>5779613.4999999981</v>
          </cell>
        </row>
        <row r="11">
          <cell r="R11">
            <v>45398981.019999996</v>
          </cell>
          <cell r="S11">
            <v>33061194.639999997</v>
          </cell>
        </row>
        <row r="12">
          <cell r="R12">
            <v>7644575</v>
          </cell>
          <cell r="S12">
            <v>5572832.0999999996</v>
          </cell>
        </row>
        <row r="15">
          <cell r="R15">
            <v>18215</v>
          </cell>
          <cell r="S15">
            <v>0</v>
          </cell>
        </row>
        <row r="16">
          <cell r="R16">
            <v>6605849</v>
          </cell>
          <cell r="S16">
            <v>2046041.75</v>
          </cell>
        </row>
        <row r="17">
          <cell r="R17">
            <v>157606</v>
          </cell>
          <cell r="S17">
            <v>152875</v>
          </cell>
        </row>
        <row r="18">
          <cell r="R18">
            <v>203504</v>
          </cell>
          <cell r="S18">
            <v>129250.76</v>
          </cell>
        </row>
        <row r="19">
          <cell r="R19">
            <v>3367323</v>
          </cell>
          <cell r="S19">
            <v>2407622.69</v>
          </cell>
        </row>
        <row r="20">
          <cell r="R20">
            <v>5265344</v>
          </cell>
          <cell r="S20">
            <v>1237287.05</v>
          </cell>
        </row>
        <row r="21">
          <cell r="R21">
            <v>218978</v>
          </cell>
          <cell r="S21">
            <v>135888.41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lumaks"/>
      <sheetName val="tm graafikud"/>
    </sheetNames>
    <sheetDataSet>
      <sheetData sheetId="0"/>
      <sheetData sheetId="1">
        <row r="72">
          <cell r="B72">
            <v>1995</v>
          </cell>
          <cell r="L72">
            <v>2005</v>
          </cell>
          <cell r="M72">
            <v>2006</v>
          </cell>
          <cell r="N72">
            <v>2007</v>
          </cell>
          <cell r="O72">
            <v>2008</v>
          </cell>
          <cell r="P72">
            <v>2009</v>
          </cell>
          <cell r="Q72">
            <v>2010</v>
          </cell>
          <cell r="R72">
            <v>2011</v>
          </cell>
        </row>
        <row r="73">
          <cell r="A73" t="str">
            <v>jan</v>
          </cell>
          <cell r="L73">
            <v>2.6957059041580917</v>
          </cell>
          <cell r="M73">
            <v>3.3938339319724413</v>
          </cell>
          <cell r="N73">
            <v>4.3973419145373436</v>
          </cell>
          <cell r="O73">
            <v>5.2629954111436357</v>
          </cell>
          <cell r="P73">
            <v>4.8694618000076693</v>
          </cell>
          <cell r="Q73">
            <v>4.1208874132399371</v>
          </cell>
          <cell r="R73">
            <v>4.4545560000000002</v>
          </cell>
        </row>
        <row r="74">
          <cell r="A74" t="str">
            <v>veb</v>
          </cell>
          <cell r="L74">
            <v>2.1736137563432312</v>
          </cell>
          <cell r="M74">
            <v>2.8215832193575601</v>
          </cell>
          <cell r="N74">
            <v>3.6026813493027241</v>
          </cell>
          <cell r="O74">
            <v>4.278312668566973</v>
          </cell>
          <cell r="P74">
            <v>4.048123234440709</v>
          </cell>
          <cell r="Q74">
            <v>3.4695967814093795</v>
          </cell>
          <cell r="R74">
            <v>3.4052060000000002</v>
          </cell>
        </row>
        <row r="75">
          <cell r="A75" t="str">
            <v>mar</v>
          </cell>
          <cell r="L75">
            <v>2.5193756471054418</v>
          </cell>
          <cell r="M75">
            <v>3.232275638157811</v>
          </cell>
          <cell r="N75">
            <v>3.6866450858333444</v>
          </cell>
          <cell r="O75">
            <v>4.3194382166093588</v>
          </cell>
          <cell r="P75">
            <v>4.3728933442409215</v>
          </cell>
          <cell r="Q75">
            <v>3.6634508455511106</v>
          </cell>
          <cell r="R75">
            <v>3.7637620000000003</v>
          </cell>
        </row>
        <row r="76">
          <cell r="A76" t="str">
            <v>apr</v>
          </cell>
          <cell r="L76">
            <v>2.6245018726113027</v>
          </cell>
          <cell r="M76">
            <v>2.9583735124563804</v>
          </cell>
          <cell r="N76">
            <v>3.8817186481408101</v>
          </cell>
          <cell r="O76">
            <v>4.623614651106311</v>
          </cell>
          <cell r="P76">
            <v>4.3198971022458554</v>
          </cell>
          <cell r="Q76">
            <v>3.7210145335088778</v>
          </cell>
          <cell r="R76">
            <v>3.8544770000000002</v>
          </cell>
        </row>
        <row r="77">
          <cell r="A77" t="str">
            <v>mai</v>
          </cell>
          <cell r="L77">
            <v>2.6260914831337159</v>
          </cell>
          <cell r="M77">
            <v>3.0813806194316977</v>
          </cell>
          <cell r="N77">
            <v>3.861774059540092</v>
          </cell>
          <cell r="O77">
            <v>4.5251838099011916</v>
          </cell>
          <cell r="P77">
            <v>4.0811068858410131</v>
          </cell>
          <cell r="Q77">
            <v>3.6961044571983694</v>
          </cell>
          <cell r="R77">
            <v>3.8047330000000001</v>
          </cell>
        </row>
        <row r="78">
          <cell r="A78" t="str">
            <v>jun</v>
          </cell>
          <cell r="L78">
            <v>2.702465647488911</v>
          </cell>
          <cell r="M78">
            <v>3.3040436260912918</v>
          </cell>
          <cell r="N78">
            <v>3.9509035828870167</v>
          </cell>
          <cell r="O78">
            <v>4.7963718635358479</v>
          </cell>
          <cell r="P78">
            <v>4.014923625579998</v>
          </cell>
          <cell r="Q78">
            <v>3.7202814029885083</v>
          </cell>
          <cell r="R78">
            <v>3.9811540000000001</v>
          </cell>
        </row>
        <row r="79">
          <cell r="A79" t="str">
            <v>jul</v>
          </cell>
          <cell r="L79">
            <v>3.2648128027814352</v>
          </cell>
          <cell r="M79">
            <v>4.1022808789129908</v>
          </cell>
          <cell r="N79">
            <v>6.9352734140324408</v>
          </cell>
          <cell r="O79">
            <v>6.039970664553322</v>
          </cell>
          <cell r="P79">
            <v>4.8906775912977904</v>
          </cell>
          <cell r="Q79">
            <v>4.6353586082599412</v>
          </cell>
          <cell r="R79">
            <v>4.9422979999999992</v>
          </cell>
        </row>
        <row r="80">
          <cell r="A80" t="str">
            <v>aug</v>
          </cell>
          <cell r="L80">
            <v>2.7366426571906994</v>
          </cell>
          <cell r="M80">
            <v>3.3351042398987643</v>
          </cell>
          <cell r="N80">
            <v>4.2147187248347882</v>
          </cell>
          <cell r="O80">
            <v>4.7618347116945534</v>
          </cell>
          <cell r="P80">
            <v>3.9995450129740648</v>
          </cell>
          <cell r="Q80">
            <v>3.8033499290580703</v>
          </cell>
          <cell r="R80">
            <v>3.8597979999999996</v>
          </cell>
        </row>
        <row r="81">
          <cell r="A81" t="str">
            <v>sept</v>
          </cell>
          <cell r="L81">
            <v>2.3571412319609371</v>
          </cell>
          <cell r="M81">
            <v>2.8611665154090984</v>
          </cell>
          <cell r="N81">
            <v>3.7585630744059411</v>
          </cell>
          <cell r="O81">
            <v>4.1177419375455377</v>
          </cell>
          <cell r="P81">
            <v>3.6378644561757829</v>
          </cell>
          <cell r="Q81">
            <v>3.2922709726074677</v>
          </cell>
          <cell r="R81">
            <v>3.331715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topLeftCell="A28" workbookViewId="0">
      <selection activeCell="L48" sqref="L48"/>
    </sheetView>
  </sheetViews>
  <sheetFormatPr defaultRowHeight="12.75"/>
  <cols>
    <col min="1" max="1" width="40" customWidth="1"/>
    <col min="2" max="2" width="16.85546875" hidden="1" customWidth="1"/>
    <col min="3" max="3" width="9.42578125" customWidth="1"/>
    <col min="4" max="4" width="8.85546875" bestFit="1" customWidth="1"/>
    <col min="5" max="5" width="9.140625" bestFit="1" customWidth="1"/>
    <col min="6" max="6" width="7.7109375" bestFit="1" customWidth="1"/>
    <col min="7" max="7" width="10.42578125" bestFit="1" customWidth="1"/>
    <col min="8" max="8" width="9.85546875" bestFit="1" customWidth="1"/>
  </cols>
  <sheetData>
    <row r="1" spans="1:11" ht="15.75">
      <c r="A1" s="1" t="s">
        <v>0</v>
      </c>
      <c r="B1" s="1"/>
      <c r="C1" s="1"/>
      <c r="D1" s="2"/>
      <c r="E1" s="2"/>
      <c r="F1" s="2"/>
    </row>
    <row r="2" spans="1:11" ht="15.75">
      <c r="A2" s="2" t="s">
        <v>1</v>
      </c>
      <c r="B2" s="70">
        <v>2010</v>
      </c>
      <c r="C2" s="70"/>
      <c r="D2" s="70" t="s">
        <v>2</v>
      </c>
      <c r="E2" s="70"/>
      <c r="F2" s="70"/>
      <c r="G2" s="71" t="s">
        <v>3</v>
      </c>
      <c r="H2" s="71"/>
      <c r="K2" s="3" t="s">
        <v>4</v>
      </c>
    </row>
    <row r="3" spans="1:11" ht="15.75">
      <c r="A3" s="4"/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4" t="s">
        <v>10</v>
      </c>
      <c r="H3" s="4" t="s">
        <v>11</v>
      </c>
    </row>
    <row r="4" spans="1:11" ht="15.75">
      <c r="A4" s="6" t="s">
        <v>12</v>
      </c>
      <c r="B4" s="7">
        <v>1086139.7003599999</v>
      </c>
      <c r="C4" s="8">
        <f>B4/15.6466</f>
        <v>69416.978791558548</v>
      </c>
      <c r="D4" s="9">
        <f>D5+D11+D17+D21+D27</f>
        <v>96136.582120000006</v>
      </c>
      <c r="E4" s="9">
        <f>E5+E11+E17+E21+E27</f>
        <v>71808.100039999976</v>
      </c>
      <c r="F4" s="10">
        <f t="shared" ref="F4:F29" si="0">E4/D4</f>
        <v>0.7469383501731669</v>
      </c>
      <c r="G4" s="22">
        <f t="shared" ref="G4:G30" si="1">E4-C4</f>
        <v>2391.1212484414282</v>
      </c>
      <c r="H4" s="23">
        <f t="shared" ref="H4:H30" si="2">G4/C4</f>
        <v>3.444576946544093E-2</v>
      </c>
      <c r="I4" s="3"/>
    </row>
    <row r="5" spans="1:11" ht="15.75">
      <c r="A5" s="11" t="s">
        <v>13</v>
      </c>
      <c r="B5" s="12">
        <v>551158.60618</v>
      </c>
      <c r="C5" s="8">
        <f t="shared" ref="C5:C59" si="3">B5/15.6466</f>
        <v>35225.455126353329</v>
      </c>
      <c r="D5" s="13">
        <f>SUM(D6:D10)</f>
        <v>47325.297999999995</v>
      </c>
      <c r="E5" s="13">
        <f>SUM(E6:E10)</f>
        <v>36606.480349999998</v>
      </c>
      <c r="F5" s="14">
        <f t="shared" si="0"/>
        <v>0.77350765651808473</v>
      </c>
      <c r="G5" s="22">
        <f t="shared" si="1"/>
        <v>1381.0252236466695</v>
      </c>
      <c r="H5" s="23">
        <f t="shared" si="2"/>
        <v>3.9205319525125987E-2</v>
      </c>
    </row>
    <row r="6" spans="1:11" ht="15.75">
      <c r="A6" s="15" t="s">
        <v>14</v>
      </c>
      <c r="B6" s="16">
        <v>533898.21299999999</v>
      </c>
      <c r="C6" s="8">
        <f t="shared" si="3"/>
        <v>34122.314943821664</v>
      </c>
      <c r="D6" s="17">
        <f>[1]KOKKU!R6/1000</f>
        <v>45760.74</v>
      </c>
      <c r="E6" s="17">
        <f>[1]KOKKU!S6/1000</f>
        <v>35495.199000000001</v>
      </c>
      <c r="F6" s="18">
        <f t="shared" si="0"/>
        <v>0.77566925272624532</v>
      </c>
      <c r="G6" s="22">
        <f t="shared" si="1"/>
        <v>1372.8840561783363</v>
      </c>
      <c r="H6" s="23">
        <f t="shared" si="2"/>
        <v>4.023420035946057E-2</v>
      </c>
    </row>
    <row r="7" spans="1:11" ht="15.75">
      <c r="A7" s="15" t="s">
        <v>15</v>
      </c>
      <c r="B7" s="16">
        <v>9970.93</v>
      </c>
      <c r="C7" s="8">
        <f t="shared" si="3"/>
        <v>637.25857374765133</v>
      </c>
      <c r="D7" s="17">
        <f>[1]KOKKU!R7/1000</f>
        <v>888.37199999999996</v>
      </c>
      <c r="E7" s="17">
        <f>[1]KOKKU!S7/1000</f>
        <v>598.79700000000003</v>
      </c>
      <c r="F7" s="18">
        <f t="shared" si="0"/>
        <v>0.67403857843335901</v>
      </c>
      <c r="G7" s="22">
        <f t="shared" si="1"/>
        <v>-38.4615737476513</v>
      </c>
      <c r="H7" s="23">
        <f t="shared" si="2"/>
        <v>-6.0354737201043507E-2</v>
      </c>
    </row>
    <row r="8" spans="1:11" ht="15.75">
      <c r="A8" s="15" t="s">
        <v>16</v>
      </c>
      <c r="B8" s="16">
        <v>3043.9066000000003</v>
      </c>
      <c r="C8" s="8">
        <f t="shared" si="3"/>
        <v>194.5410887988445</v>
      </c>
      <c r="D8" s="17">
        <f>[1]KOKKU!R8/1000</f>
        <v>267.15100000000001</v>
      </c>
      <c r="E8" s="17">
        <f>[1]KOKKU!S8/1000</f>
        <v>232.18769</v>
      </c>
      <c r="F8" s="18">
        <f t="shared" si="0"/>
        <v>0.86912528869440875</v>
      </c>
      <c r="G8" s="22">
        <f t="shared" si="1"/>
        <v>37.646601201155505</v>
      </c>
      <c r="H8" s="23">
        <f t="shared" si="2"/>
        <v>0.19351490954223091</v>
      </c>
    </row>
    <row r="9" spans="1:11" ht="15.75">
      <c r="A9" s="15" t="s">
        <v>17</v>
      </c>
      <c r="B9" s="16">
        <v>1305.059</v>
      </c>
      <c r="C9" s="8">
        <f t="shared" si="3"/>
        <v>83.408472128130072</v>
      </c>
      <c r="D9" s="17">
        <f>[1]KOKKU!R9/1000</f>
        <v>115.041</v>
      </c>
      <c r="E9" s="17">
        <f>[1]KOKKU!S9/1000</f>
        <v>65.267989999999998</v>
      </c>
      <c r="F9" s="18">
        <f t="shared" si="0"/>
        <v>0.56734546813744668</v>
      </c>
      <c r="G9" s="22">
        <f t="shared" si="1"/>
        <v>-18.140482128130074</v>
      </c>
      <c r="H9" s="23">
        <f t="shared" si="2"/>
        <v>-0.21748968258599805</v>
      </c>
    </row>
    <row r="10" spans="1:11" ht="15.75">
      <c r="A10" s="15" t="s">
        <v>18</v>
      </c>
      <c r="B10" s="16">
        <v>2940.4975800000002</v>
      </c>
      <c r="C10" s="8">
        <f t="shared" si="3"/>
        <v>187.93204785704245</v>
      </c>
      <c r="D10" s="17">
        <f>[1]KOKKU!R10/1000</f>
        <v>293.99400000000003</v>
      </c>
      <c r="E10" s="17">
        <f>[1]KOKKU!S10/1000</f>
        <v>215.02867000000001</v>
      </c>
      <c r="F10" s="18">
        <f t="shared" si="0"/>
        <v>0.73140496064545535</v>
      </c>
      <c r="G10" s="22">
        <f t="shared" si="1"/>
        <v>27.096622142957557</v>
      </c>
      <c r="H10" s="23">
        <f t="shared" si="2"/>
        <v>0.14418308347051917</v>
      </c>
    </row>
    <row r="11" spans="1:11" ht="15.75">
      <c r="A11" s="11" t="s">
        <v>19</v>
      </c>
      <c r="B11" s="12">
        <v>90550.864650000003</v>
      </c>
      <c r="C11" s="8">
        <f t="shared" si="3"/>
        <v>5787.2550362379052</v>
      </c>
      <c r="D11" s="13">
        <f>SUM(D12:D16)</f>
        <v>11613.997000000001</v>
      </c>
      <c r="E11" s="13">
        <f>SUM(E12:E16)</f>
        <v>8529.2244499999997</v>
      </c>
      <c r="F11" s="14">
        <f t="shared" si="0"/>
        <v>0.73439182479554621</v>
      </c>
      <c r="G11" s="22">
        <f t="shared" si="1"/>
        <v>2741.9694137620945</v>
      </c>
      <c r="H11" s="23">
        <f t="shared" si="2"/>
        <v>0.47379446673643644</v>
      </c>
    </row>
    <row r="12" spans="1:11" ht="15.75">
      <c r="A12" s="15" t="s">
        <v>20</v>
      </c>
      <c r="B12" s="16">
        <v>1475.3525</v>
      </c>
      <c r="C12" s="8">
        <f t="shared" si="3"/>
        <v>94.292210448276307</v>
      </c>
      <c r="D12" s="17">
        <f>[1]KOKKU!R12/1000</f>
        <v>102.259</v>
      </c>
      <c r="E12" s="17">
        <f>[1]KOKKU!S12/1000</f>
        <v>94.471630000000005</v>
      </c>
      <c r="F12" s="18">
        <f t="shared" si="0"/>
        <v>0.92384660518878536</v>
      </c>
      <c r="G12" s="22">
        <f t="shared" si="1"/>
        <v>0.17941955172369717</v>
      </c>
      <c r="H12" s="23">
        <f t="shared" si="2"/>
        <v>1.9028035388153001E-3</v>
      </c>
    </row>
    <row r="13" spans="1:11" ht="15.75">
      <c r="A13" s="15" t="s">
        <v>21</v>
      </c>
      <c r="B13" s="16">
        <v>63960.510910000005</v>
      </c>
      <c r="C13" s="8">
        <f t="shared" si="3"/>
        <v>4087.8216935308633</v>
      </c>
      <c r="D13" s="17">
        <f>[1]KOKKU!R13/1000</f>
        <v>9383.7890000000007</v>
      </c>
      <c r="E13" s="17">
        <f>[1]KOKKU!S13/1000</f>
        <v>6703.4436999999989</v>
      </c>
      <c r="F13" s="18">
        <f t="shared" si="0"/>
        <v>0.71436428291386334</v>
      </c>
      <c r="G13" s="22">
        <f t="shared" si="1"/>
        <v>2615.6220064691356</v>
      </c>
      <c r="H13" s="23">
        <f t="shared" si="2"/>
        <v>0.63985716661968384</v>
      </c>
      <c r="K13" s="3" t="s">
        <v>22</v>
      </c>
    </row>
    <row r="14" spans="1:11" ht="15.75">
      <c r="A14" s="15" t="s">
        <v>23</v>
      </c>
      <c r="B14" s="16">
        <v>22608.77507</v>
      </c>
      <c r="C14" s="8">
        <f t="shared" si="3"/>
        <v>1444.9640861273376</v>
      </c>
      <c r="D14" s="17">
        <f>[1]KOKKU!R14/1000</f>
        <v>1971.547</v>
      </c>
      <c r="E14" s="17">
        <f>[1]KOKKU!S14/1000</f>
        <v>1581.60258</v>
      </c>
      <c r="F14" s="18">
        <f t="shared" si="0"/>
        <v>0.80221398729018378</v>
      </c>
      <c r="G14" s="22">
        <f t="shared" si="1"/>
        <v>136.63849387266237</v>
      </c>
      <c r="H14" s="23">
        <f t="shared" si="2"/>
        <v>9.4561861560773133E-2</v>
      </c>
    </row>
    <row r="15" spans="1:11" ht="15.75">
      <c r="A15" s="15" t="s">
        <v>24</v>
      </c>
      <c r="B15" s="16">
        <v>800.81150000000002</v>
      </c>
      <c r="C15" s="8">
        <f t="shared" si="3"/>
        <v>51.181183132437724</v>
      </c>
      <c r="D15" s="17">
        <f>[1]KOKKU!R15/1000</f>
        <v>55.594000000000001</v>
      </c>
      <c r="E15" s="17">
        <f>[1]KOKKU!S15/1000</f>
        <v>50.302619999999997</v>
      </c>
      <c r="F15" s="18">
        <f t="shared" si="0"/>
        <v>0.90482102385149465</v>
      </c>
      <c r="G15" s="22">
        <f t="shared" si="1"/>
        <v>-0.87856313243772632</v>
      </c>
      <c r="H15" s="23">
        <f t="shared" si="2"/>
        <v>-1.7165744882534938E-2</v>
      </c>
    </row>
    <row r="16" spans="1:11" ht="15.75">
      <c r="A16" s="15" t="s">
        <v>25</v>
      </c>
      <c r="B16" s="16">
        <v>1705.4146699999999</v>
      </c>
      <c r="C16" s="8">
        <f t="shared" si="3"/>
        <v>108.99586299899019</v>
      </c>
      <c r="D16" s="17">
        <f>[1]KOKKU!R16/1000</f>
        <v>100.80800000000001</v>
      </c>
      <c r="E16" s="17">
        <f>[1]KOKKU!S16/1000</f>
        <v>99.403919999999985</v>
      </c>
      <c r="F16" s="18">
        <f t="shared" si="0"/>
        <v>0.98607174033806821</v>
      </c>
      <c r="G16" s="22">
        <f t="shared" si="1"/>
        <v>-9.5919429989902056</v>
      </c>
      <c r="H16" s="23">
        <f t="shared" si="2"/>
        <v>-8.8002817125995614E-2</v>
      </c>
    </row>
    <row r="17" spans="1:11" ht="15.75">
      <c r="A17" s="11" t="s">
        <v>26</v>
      </c>
      <c r="B17" s="12">
        <v>433361.85846999998</v>
      </c>
      <c r="C17" s="8">
        <f t="shared" si="3"/>
        <v>27696.870787902804</v>
      </c>
      <c r="D17" s="13">
        <f>SUM(D18:D20)</f>
        <v>35701.698120000001</v>
      </c>
      <c r="E17" s="13">
        <f>SUM(E18:E20)</f>
        <v>25509.887969999996</v>
      </c>
      <c r="F17" s="14">
        <f t="shared" si="0"/>
        <v>0.71452870068691277</v>
      </c>
      <c r="G17" s="22">
        <f t="shared" si="1"/>
        <v>-2186.9828179028082</v>
      </c>
      <c r="H17" s="23">
        <f t="shared" si="2"/>
        <v>-7.8961368403322268E-2</v>
      </c>
    </row>
    <row r="18" spans="1:11" ht="15.75">
      <c r="A18" s="15" t="s">
        <v>27</v>
      </c>
      <c r="B18" s="16">
        <v>102656.53114000002</v>
      </c>
      <c r="C18" s="8">
        <f t="shared" si="3"/>
        <v>6560.9481382536796</v>
      </c>
      <c r="D18" s="17">
        <f>[1]KOKKU!R18/1000</f>
        <v>7562.0137599999998</v>
      </c>
      <c r="E18" s="17">
        <f>[1]KOKKU!S18/1000</f>
        <v>6499.0720599999986</v>
      </c>
      <c r="F18" s="18">
        <f t="shared" si="0"/>
        <v>0.85943668793324157</v>
      </c>
      <c r="G18" s="22">
        <f t="shared" si="1"/>
        <v>-61.876078253681044</v>
      </c>
      <c r="H18" s="23">
        <f t="shared" si="2"/>
        <v>-9.4309659137391897E-3</v>
      </c>
    </row>
    <row r="19" spans="1:11" ht="15.75">
      <c r="A19" s="15" t="s">
        <v>28</v>
      </c>
      <c r="B19" s="16">
        <v>91797.762329999983</v>
      </c>
      <c r="C19" s="8">
        <f t="shared" si="3"/>
        <v>5866.9463225237423</v>
      </c>
      <c r="D19" s="17">
        <f>[1]KOKKU!R19/1000</f>
        <v>7204.0503599999993</v>
      </c>
      <c r="E19" s="17">
        <f>[1]KOKKU!S19/1000</f>
        <v>1706.0154399999999</v>
      </c>
      <c r="F19" s="18">
        <f t="shared" si="0"/>
        <v>0.236813369527861</v>
      </c>
      <c r="G19" s="22">
        <f t="shared" si="1"/>
        <v>-4160.9308825237422</v>
      </c>
      <c r="H19" s="23">
        <f t="shared" si="2"/>
        <v>-0.70921577491676524</v>
      </c>
    </row>
    <row r="20" spans="1:11" ht="15.75">
      <c r="A20" s="15" t="s">
        <v>29</v>
      </c>
      <c r="B20" s="16">
        <v>238907.565</v>
      </c>
      <c r="C20" s="8">
        <f t="shared" si="3"/>
        <v>15268.976327125383</v>
      </c>
      <c r="D20" s="17">
        <f>[1]KOKKU!R20/1000</f>
        <v>20935.633999999998</v>
      </c>
      <c r="E20" s="17">
        <f>[1]KOKKU!S20/1000</f>
        <v>17304.800469999998</v>
      </c>
      <c r="F20" s="18">
        <f t="shared" si="0"/>
        <v>0.82657159893032139</v>
      </c>
      <c r="G20" s="22">
        <f t="shared" si="1"/>
        <v>2035.8241428746151</v>
      </c>
      <c r="H20" s="23">
        <f t="shared" si="2"/>
        <v>0.13333075507216335</v>
      </c>
    </row>
    <row r="21" spans="1:11" ht="15.75">
      <c r="A21" s="11" t="s">
        <v>30</v>
      </c>
      <c r="B21" s="12">
        <v>5646.1966400000001</v>
      </c>
      <c r="C21" s="8">
        <f t="shared" si="3"/>
        <v>360.85773522682246</v>
      </c>
      <c r="D21" s="13">
        <f>SUM(D22:D26)</f>
        <v>902.52800000000002</v>
      </c>
      <c r="E21" s="13">
        <f>SUM(E22:E26)</f>
        <v>856.55384000000004</v>
      </c>
      <c r="F21" s="14">
        <f t="shared" si="0"/>
        <v>0.94906068288186074</v>
      </c>
      <c r="G21" s="22">
        <f t="shared" si="1"/>
        <v>495.69610477317758</v>
      </c>
      <c r="H21" s="23">
        <f t="shared" si="2"/>
        <v>1.3736607432333423</v>
      </c>
    </row>
    <row r="22" spans="1:11" ht="15.75">
      <c r="A22" s="15" t="s">
        <v>31</v>
      </c>
      <c r="B22" s="16">
        <v>343.49867</v>
      </c>
      <c r="C22" s="8">
        <f t="shared" si="3"/>
        <v>21.953566269988368</v>
      </c>
      <c r="D22" s="17">
        <f>[1]KOKKU!R22/1000</f>
        <v>25.568999999999999</v>
      </c>
      <c r="E22" s="17">
        <f>[1]KOKKU!S22/1000</f>
        <v>33.293279999999996</v>
      </c>
      <c r="F22" s="18">
        <f t="shared" si="0"/>
        <v>1.3020955062771324</v>
      </c>
      <c r="G22" s="22">
        <f t="shared" si="1"/>
        <v>11.339713730011628</v>
      </c>
      <c r="H22" s="23">
        <f t="shared" si="2"/>
        <v>0.51653173751153081</v>
      </c>
    </row>
    <row r="23" spans="1:11" ht="15.75">
      <c r="A23" s="15" t="s">
        <v>32</v>
      </c>
      <c r="B23" s="16">
        <v>1000</v>
      </c>
      <c r="C23" s="8">
        <f t="shared" si="3"/>
        <v>63.911648537062369</v>
      </c>
      <c r="D23" s="17">
        <f>[1]KOKKU!R23/1000</f>
        <v>31.956</v>
      </c>
      <c r="E23" s="17">
        <f>[1]KOKKU!S23/1000</f>
        <v>31.956</v>
      </c>
      <c r="F23" s="18">
        <f t="shared" si="0"/>
        <v>1</v>
      </c>
      <c r="G23" s="22">
        <f t="shared" si="1"/>
        <v>-31.95564853706237</v>
      </c>
      <c r="H23" s="23">
        <f t="shared" si="2"/>
        <v>-0.49999725040000004</v>
      </c>
    </row>
    <row r="24" spans="1:11" ht="15.75">
      <c r="A24" s="15" t="s">
        <v>33</v>
      </c>
      <c r="B24" s="16">
        <v>1430.625</v>
      </c>
      <c r="C24" s="8">
        <f t="shared" si="3"/>
        <v>91.433602188334845</v>
      </c>
      <c r="D24" s="17">
        <f>[1]KOKKU!R24/1000</f>
        <v>121.432</v>
      </c>
      <c r="E24" s="17">
        <f>[1]KOKKU!S24/1000</f>
        <v>103.18051</v>
      </c>
      <c r="F24" s="18">
        <f t="shared" si="0"/>
        <v>0.84969785558995981</v>
      </c>
      <c r="G24" s="22">
        <f t="shared" si="1"/>
        <v>11.746907811665153</v>
      </c>
      <c r="H24" s="23">
        <f t="shared" si="2"/>
        <v>0.12847473500463083</v>
      </c>
      <c r="K24" t="s">
        <v>34</v>
      </c>
    </row>
    <row r="25" spans="1:11" ht="15.75">
      <c r="A25" s="15" t="s">
        <v>35</v>
      </c>
      <c r="B25" s="16">
        <v>1280.77297</v>
      </c>
      <c r="C25" s="8">
        <f t="shared" si="3"/>
        <v>81.856311914409517</v>
      </c>
      <c r="D25" s="17">
        <f>[1]KOKKU!R25/1000</f>
        <v>13.166</v>
      </c>
      <c r="E25" s="17">
        <f>[1]KOKKU!S25/1000</f>
        <v>135.3818</v>
      </c>
      <c r="F25" s="18">
        <f t="shared" si="0"/>
        <v>10.282682667476834</v>
      </c>
      <c r="G25" s="22">
        <f t="shared" si="1"/>
        <v>53.525488085590482</v>
      </c>
      <c r="H25" s="23">
        <f t="shared" si="2"/>
        <v>0.65389567198626941</v>
      </c>
    </row>
    <row r="26" spans="1:11" ht="15.75">
      <c r="A26" s="15" t="s">
        <v>36</v>
      </c>
      <c r="B26" s="16">
        <v>1591.3</v>
      </c>
      <c r="C26" s="8">
        <f t="shared" si="3"/>
        <v>101.70260631702735</v>
      </c>
      <c r="D26" s="17">
        <f>[1]KOKKU!R26/1000</f>
        <v>710.40499999999997</v>
      </c>
      <c r="E26" s="17">
        <f>[1]KOKKU!S26/1000</f>
        <v>552.74225000000001</v>
      </c>
      <c r="F26" s="18">
        <f t="shared" si="0"/>
        <v>0.77806638466790079</v>
      </c>
      <c r="G26" s="22">
        <f t="shared" si="1"/>
        <v>451.03964368297267</v>
      </c>
      <c r="H26" s="23">
        <f t="shared" si="2"/>
        <v>4.4348877577138186</v>
      </c>
    </row>
    <row r="27" spans="1:11" ht="15.75">
      <c r="A27" s="11" t="s">
        <v>37</v>
      </c>
      <c r="B27" s="12">
        <v>5422.1744199999994</v>
      </c>
      <c r="C27" s="8">
        <f t="shared" si="3"/>
        <v>346.54010583768996</v>
      </c>
      <c r="D27" s="13">
        <f>SUM(D28:D30)</f>
        <v>593.06100000000004</v>
      </c>
      <c r="E27" s="13">
        <f>SUM(E28:E30)</f>
        <v>305.95343000000003</v>
      </c>
      <c r="F27" s="14">
        <f t="shared" si="0"/>
        <v>0.51588863540175467</v>
      </c>
      <c r="G27" s="22">
        <f t="shared" si="1"/>
        <v>-40.586675837689938</v>
      </c>
      <c r="H27" s="23">
        <f t="shared" si="2"/>
        <v>-0.11711970751431479</v>
      </c>
    </row>
    <row r="28" spans="1:11" ht="15.75">
      <c r="A28" s="15" t="s">
        <v>38</v>
      </c>
      <c r="B28" s="16">
        <v>2749.91192</v>
      </c>
      <c r="C28" s="8">
        <f t="shared" si="3"/>
        <v>175.75140413891836</v>
      </c>
      <c r="D28" s="17">
        <f>[1]KOKKU!R28/1000</f>
        <v>255.64699999999999</v>
      </c>
      <c r="E28" s="17">
        <f>[1]KOKKU!S28/1000</f>
        <v>124.82608000000002</v>
      </c>
      <c r="F28" s="18">
        <f t="shared" si="0"/>
        <v>0.48827516067076876</v>
      </c>
      <c r="G28" s="22">
        <f t="shared" si="1"/>
        <v>-50.925324138918342</v>
      </c>
      <c r="H28" s="23">
        <f t="shared" si="2"/>
        <v>-0.28975770855671612</v>
      </c>
    </row>
    <row r="29" spans="1:11" ht="15.75">
      <c r="A29" s="15" t="s">
        <v>39</v>
      </c>
      <c r="B29" s="16">
        <v>2445.5279999999998</v>
      </c>
      <c r="C29" s="8">
        <f t="shared" si="3"/>
        <v>156.29772602354504</v>
      </c>
      <c r="D29" s="17">
        <f>[1]KOKKU!R29/1000</f>
        <v>323.553</v>
      </c>
      <c r="E29" s="17">
        <f>[1]KOKKU!S29/1000</f>
        <v>128.49466999999999</v>
      </c>
      <c r="F29" s="18">
        <f t="shared" si="0"/>
        <v>0.39713638878329049</v>
      </c>
      <c r="G29" s="22">
        <f t="shared" si="1"/>
        <v>-27.803056023545054</v>
      </c>
      <c r="H29" s="23">
        <f t="shared" si="2"/>
        <v>-0.17788522412256169</v>
      </c>
    </row>
    <row r="30" spans="1:11" ht="15.75">
      <c r="A30" s="15" t="s">
        <v>40</v>
      </c>
      <c r="B30" s="16">
        <v>226.7345</v>
      </c>
      <c r="C30" s="8">
        <f t="shared" si="3"/>
        <v>14.490975675226567</v>
      </c>
      <c r="D30" s="17">
        <f>[1]KOKKU!R30/1000</f>
        <v>13.861000000000001</v>
      </c>
      <c r="E30" s="17">
        <f>[1]KOKKU!S30/1000</f>
        <v>52.632680000000001</v>
      </c>
      <c r="F30" s="18" t="s">
        <v>41</v>
      </c>
      <c r="G30" s="22">
        <f t="shared" si="1"/>
        <v>38.141704324773436</v>
      </c>
      <c r="H30" s="23">
        <f t="shared" si="2"/>
        <v>2.6321005003120392</v>
      </c>
    </row>
    <row r="31" spans="1:11" ht="15.75">
      <c r="A31" s="15"/>
      <c r="B31" s="19"/>
      <c r="C31" s="8">
        <f t="shared" si="3"/>
        <v>0</v>
      </c>
      <c r="D31" s="20"/>
      <c r="E31" s="20"/>
      <c r="F31" s="18"/>
      <c r="G31" s="22"/>
      <c r="H31" s="23"/>
    </row>
    <row r="32" spans="1:11" ht="15.75">
      <c r="A32" s="6" t="s">
        <v>42</v>
      </c>
      <c r="B32" s="7">
        <v>878682.66561000003</v>
      </c>
      <c r="C32" s="8">
        <f t="shared" si="3"/>
        <v>56158.05770007542</v>
      </c>
      <c r="D32" s="9">
        <f>SUM(D33:D41)</f>
        <v>83726.671340000001</v>
      </c>
      <c r="E32" s="9">
        <f>SUM(E33:E41)</f>
        <v>61240.637299999995</v>
      </c>
      <c r="F32" s="10">
        <f t="shared" ref="F32:F41" si="4">E32/D32</f>
        <v>0.73143523228472818</v>
      </c>
      <c r="G32" s="22">
        <f t="shared" ref="G32:G41" si="5">E32-C32</f>
        <v>5082.5795999245747</v>
      </c>
      <c r="H32" s="23">
        <f t="shared" ref="H32:H41" si="6">G32/C32</f>
        <v>9.0504903625214739E-2</v>
      </c>
      <c r="I32" s="3"/>
    </row>
    <row r="33" spans="1:11" ht="15.75">
      <c r="A33" s="15" t="s">
        <v>43</v>
      </c>
      <c r="B33" s="16">
        <v>82062.286500000002</v>
      </c>
      <c r="C33" s="8">
        <f t="shared" si="3"/>
        <v>5244.7360129357176</v>
      </c>
      <c r="D33" s="17">
        <f>[1]kulud!R4/1000</f>
        <v>7722.6790000000001</v>
      </c>
      <c r="E33" s="17">
        <f>[1]kulud!S4/1000</f>
        <v>5253.0328299999992</v>
      </c>
      <c r="F33" s="18">
        <f t="shared" si="4"/>
        <v>0.68020862060950604</v>
      </c>
      <c r="G33" s="22">
        <f t="shared" si="5"/>
        <v>8.2968170642816403</v>
      </c>
      <c r="H33" s="23">
        <f t="shared" si="6"/>
        <v>1.5819322543247575E-3</v>
      </c>
      <c r="I33" s="3"/>
    </row>
    <row r="34" spans="1:11" ht="15.75">
      <c r="A34" s="15" t="s">
        <v>44</v>
      </c>
      <c r="B34" s="16">
        <v>3081.3714900000004</v>
      </c>
      <c r="C34" s="8">
        <f t="shared" si="3"/>
        <v>196.93553168100422</v>
      </c>
      <c r="D34" s="17">
        <f>[1]kulud!R5/1000</f>
        <v>251.35900000000001</v>
      </c>
      <c r="E34" s="17">
        <f>[1]kulud!S5/1000</f>
        <v>178.30586000000002</v>
      </c>
      <c r="F34" s="18">
        <f t="shared" si="4"/>
        <v>0.70936731925254326</v>
      </c>
      <c r="G34" s="22">
        <f t="shared" si="5"/>
        <v>-18.629671681004197</v>
      </c>
      <c r="H34" s="23">
        <f t="shared" si="6"/>
        <v>-9.4597818494127822E-2</v>
      </c>
    </row>
    <row r="35" spans="1:11" ht="15.75">
      <c r="A35" s="15" t="s">
        <v>45</v>
      </c>
      <c r="B35" s="16">
        <v>61000.63690000002</v>
      </c>
      <c r="C35" s="8">
        <f t="shared" si="3"/>
        <v>3898.6512660897588</v>
      </c>
      <c r="D35" s="17">
        <f>[1]kulud!R6/1000</f>
        <v>9591.7532100000008</v>
      </c>
      <c r="E35" s="17">
        <f>[1]kulud!S6/1000</f>
        <v>7074.5130600000002</v>
      </c>
      <c r="F35" s="18">
        <f t="shared" si="4"/>
        <v>0.7375620395053929</v>
      </c>
      <c r="G35" s="22">
        <f t="shared" si="5"/>
        <v>3175.8617939102414</v>
      </c>
      <c r="H35" s="23">
        <f t="shared" si="6"/>
        <v>0.81460525118871285</v>
      </c>
      <c r="K35" t="s">
        <v>60</v>
      </c>
    </row>
    <row r="36" spans="1:11" ht="15.75">
      <c r="A36" s="15" t="s">
        <v>46</v>
      </c>
      <c r="B36" s="16">
        <v>38539.196479999999</v>
      </c>
      <c r="C36" s="8">
        <f t="shared" si="3"/>
        <v>2463.1035803305513</v>
      </c>
      <c r="D36" s="17">
        <f>[1]kulud!R7/1000</f>
        <v>4027.8760000000002</v>
      </c>
      <c r="E36" s="17">
        <f>[1]kulud!S7/1000</f>
        <v>3238.6741699999998</v>
      </c>
      <c r="F36" s="18">
        <f t="shared" si="4"/>
        <v>0.80406501342146575</v>
      </c>
      <c r="G36" s="22">
        <f t="shared" si="5"/>
        <v>775.57058966944851</v>
      </c>
      <c r="H36" s="23">
        <f t="shared" si="6"/>
        <v>0.31487534501710485</v>
      </c>
    </row>
    <row r="37" spans="1:11" ht="15.75">
      <c r="A37" s="15" t="s">
        <v>47</v>
      </c>
      <c r="B37" s="16">
        <v>14135.154310000002</v>
      </c>
      <c r="C37" s="8">
        <f t="shared" si="3"/>
        <v>903.40101427786237</v>
      </c>
      <c r="D37" s="17">
        <f>[1]kulud!R8/1000</f>
        <v>1422.8813500000001</v>
      </c>
      <c r="E37" s="17">
        <f>[1]kulud!S8/1000</f>
        <v>851.97271000000001</v>
      </c>
      <c r="F37" s="18">
        <f t="shared" si="4"/>
        <v>0.59876581416995867</v>
      </c>
      <c r="G37" s="22">
        <f t="shared" si="5"/>
        <v>-51.428304277862367</v>
      </c>
      <c r="H37" s="23">
        <f t="shared" si="6"/>
        <v>-5.6927436946671808E-2</v>
      </c>
    </row>
    <row r="38" spans="1:11" ht="15.75">
      <c r="A38" s="15" t="s">
        <v>48</v>
      </c>
      <c r="B38" s="16">
        <v>3031.6018199999999</v>
      </c>
      <c r="C38" s="8">
        <f t="shared" si="3"/>
        <v>193.7546700241586</v>
      </c>
      <c r="D38" s="17">
        <f>[1]kulud!R9/1000</f>
        <v>369.83172999999999</v>
      </c>
      <c r="E38" s="17">
        <f>[1]kulud!S9/1000</f>
        <v>230.49842999999996</v>
      </c>
      <c r="F38" s="18">
        <f t="shared" si="4"/>
        <v>0.62325217471199656</v>
      </c>
      <c r="G38" s="22">
        <f t="shared" si="5"/>
        <v>36.743759975841357</v>
      </c>
      <c r="H38" s="23">
        <f t="shared" si="6"/>
        <v>0.18964064180367834</v>
      </c>
    </row>
    <row r="39" spans="1:11" ht="15.75">
      <c r="A39" s="15" t="s">
        <v>49</v>
      </c>
      <c r="B39" s="16">
        <v>86401.69997999999</v>
      </c>
      <c r="C39" s="8">
        <f t="shared" si="3"/>
        <v>5522.0750821264683</v>
      </c>
      <c r="D39" s="17">
        <f>[1]kulud!R10/1000</f>
        <v>7296.7350299999989</v>
      </c>
      <c r="E39" s="17">
        <f>[1]kulud!S10/1000</f>
        <v>5779.6134999999986</v>
      </c>
      <c r="F39" s="18">
        <f t="shared" si="4"/>
        <v>0.79208214033229041</v>
      </c>
      <c r="G39" s="22">
        <f t="shared" si="5"/>
        <v>257.53841787353031</v>
      </c>
      <c r="H39" s="23">
        <f t="shared" si="6"/>
        <v>4.6637978304046548E-2</v>
      </c>
    </row>
    <row r="40" spans="1:11" ht="15.75">
      <c r="A40" s="15" t="s">
        <v>50</v>
      </c>
      <c r="B40" s="16">
        <v>506116.18972999998</v>
      </c>
      <c r="C40" s="8">
        <f t="shared" si="3"/>
        <v>32346.720036940933</v>
      </c>
      <c r="D40" s="17">
        <f>[1]kulud!R11/1000</f>
        <v>45398.981019999999</v>
      </c>
      <c r="E40" s="17">
        <f>[1]kulud!S11/1000</f>
        <v>33061.194639999994</v>
      </c>
      <c r="F40" s="18">
        <f t="shared" si="4"/>
        <v>0.72823649115462008</v>
      </c>
      <c r="G40" s="22">
        <f t="shared" si="5"/>
        <v>714.47460305906134</v>
      </c>
      <c r="H40" s="23">
        <f t="shared" si="6"/>
        <v>2.2088007756060266E-2</v>
      </c>
    </row>
    <row r="41" spans="1:11" ht="15.75">
      <c r="A41" s="15" t="s">
        <v>51</v>
      </c>
      <c r="B41" s="16">
        <v>84314.528399999996</v>
      </c>
      <c r="C41" s="8">
        <f t="shared" si="3"/>
        <v>5388.6805056689627</v>
      </c>
      <c r="D41" s="17">
        <f>[1]kulud!R12/1000</f>
        <v>7644.5749999999998</v>
      </c>
      <c r="E41" s="17">
        <f>[1]kulud!S12/1000</f>
        <v>5572.8320999999996</v>
      </c>
      <c r="F41" s="18">
        <f t="shared" si="4"/>
        <v>0.72899174905079744</v>
      </c>
      <c r="G41" s="22">
        <f t="shared" si="5"/>
        <v>184.1515943310369</v>
      </c>
      <c r="H41" s="23">
        <f t="shared" si="6"/>
        <v>3.4173782271431197E-2</v>
      </c>
    </row>
    <row r="42" spans="1:11" ht="15.75">
      <c r="A42" s="15"/>
      <c r="B42" s="19"/>
      <c r="C42" s="8">
        <f t="shared" si="3"/>
        <v>0</v>
      </c>
      <c r="D42" s="20"/>
      <c r="E42" s="20"/>
      <c r="F42" s="18"/>
      <c r="G42" s="22"/>
      <c r="H42" s="23"/>
    </row>
    <row r="43" spans="1:11" ht="15.75">
      <c r="A43" s="6" t="s">
        <v>52</v>
      </c>
      <c r="B43" s="7">
        <v>168359.75948000001</v>
      </c>
      <c r="C43" s="8">
        <f t="shared" si="3"/>
        <v>10760.149775670114</v>
      </c>
      <c r="D43" s="9">
        <f>SUM(D44:D50)</f>
        <v>15836.819</v>
      </c>
      <c r="E43" s="9">
        <f>SUM(E44:E50)</f>
        <v>6108.9656599999998</v>
      </c>
      <c r="F43" s="10">
        <f t="shared" ref="F43:F50" si="7">E43/D43</f>
        <v>0.38574448947102319</v>
      </c>
      <c r="G43" s="22">
        <f t="shared" ref="G43:G50" si="8">E43-C43</f>
        <v>-4651.1841156701139</v>
      </c>
      <c r="H43" s="23">
        <f t="shared" ref="H43:H50" si="9">G43/C43</f>
        <v>-0.43226016483403928</v>
      </c>
    </row>
    <row r="44" spans="1:11" ht="15.75">
      <c r="A44" s="15" t="s">
        <v>43</v>
      </c>
      <c r="B44" s="16">
        <v>994.82799</v>
      </c>
      <c r="C44" s="8">
        <f t="shared" si="3"/>
        <v>63.581096851712196</v>
      </c>
      <c r="D44" s="17">
        <f>[1]kulud!R15/1000</f>
        <v>18.215</v>
      </c>
      <c r="E44" s="17">
        <f>[1]kulud!S15/1000</f>
        <v>0</v>
      </c>
      <c r="F44" s="18">
        <f t="shared" si="7"/>
        <v>0</v>
      </c>
      <c r="G44" s="22">
        <f t="shared" si="8"/>
        <v>-63.581096851712196</v>
      </c>
      <c r="H44" s="23">
        <f t="shared" si="9"/>
        <v>-1</v>
      </c>
    </row>
    <row r="45" spans="1:11" ht="15.75">
      <c r="A45" s="15" t="s">
        <v>45</v>
      </c>
      <c r="B45" s="16">
        <v>63675.764269999992</v>
      </c>
      <c r="C45" s="8">
        <f t="shared" si="3"/>
        <v>4069.6230663530732</v>
      </c>
      <c r="D45" s="17">
        <f>[1]kulud!R16/1000</f>
        <v>6605.8490000000002</v>
      </c>
      <c r="E45" s="17">
        <f>[1]kulud!S16/1000</f>
        <v>2046.0417500000001</v>
      </c>
      <c r="F45" s="18">
        <f t="shared" si="7"/>
        <v>0.30973183764872614</v>
      </c>
      <c r="G45" s="22">
        <f t="shared" si="8"/>
        <v>-2023.5813163530731</v>
      </c>
      <c r="H45" s="23">
        <f t="shared" si="9"/>
        <v>-0.49724047740039784</v>
      </c>
    </row>
    <row r="46" spans="1:11" ht="15.75">
      <c r="A46" s="15" t="s">
        <v>46</v>
      </c>
      <c r="B46" s="16">
        <v>558.96</v>
      </c>
      <c r="C46" s="8">
        <f t="shared" si="3"/>
        <v>35.724055066276385</v>
      </c>
      <c r="D46" s="17">
        <f>[1]kulud!R17/1000</f>
        <v>157.60599999999999</v>
      </c>
      <c r="E46" s="17">
        <f>[1]kulud!S17/1000</f>
        <v>152.875</v>
      </c>
      <c r="F46" s="18">
        <f t="shared" si="7"/>
        <v>0.96998210728017975</v>
      </c>
      <c r="G46" s="22">
        <f t="shared" si="8"/>
        <v>117.15094493372362</v>
      </c>
      <c r="H46" s="23">
        <f t="shared" si="9"/>
        <v>3.2793294242879627</v>
      </c>
    </row>
    <row r="47" spans="1:11" ht="15.75">
      <c r="A47" s="15" t="s">
        <v>47</v>
      </c>
      <c r="B47" s="16">
        <v>1244.06069</v>
      </c>
      <c r="C47" s="8">
        <f t="shared" si="3"/>
        <v>79.509969578055305</v>
      </c>
      <c r="D47" s="17">
        <f>[1]kulud!R18/1000</f>
        <v>203.50399999999999</v>
      </c>
      <c r="E47" s="17">
        <f>[1]kulud!S18/1000</f>
        <v>129.25075999999999</v>
      </c>
      <c r="F47" s="18">
        <f t="shared" si="7"/>
        <v>0.63512638572214797</v>
      </c>
      <c r="G47" s="22">
        <f t="shared" si="8"/>
        <v>49.740790421944681</v>
      </c>
      <c r="H47" s="23">
        <f t="shared" si="9"/>
        <v>0.62559186836455671</v>
      </c>
    </row>
    <row r="48" spans="1:11" ht="15.75">
      <c r="A48" s="15" t="s">
        <v>49</v>
      </c>
      <c r="B48" s="16">
        <v>55157.108489999999</v>
      </c>
      <c r="C48" s="8">
        <f t="shared" si="3"/>
        <v>3525.1817321334988</v>
      </c>
      <c r="D48" s="17">
        <f>[1]kulud!R19/1000</f>
        <v>3367.3229999999999</v>
      </c>
      <c r="E48" s="17">
        <f>[1]kulud!S19/1000</f>
        <v>2407.6226900000001</v>
      </c>
      <c r="F48" s="18">
        <f t="shared" si="7"/>
        <v>0.71499606363868284</v>
      </c>
      <c r="G48" s="22">
        <f t="shared" si="8"/>
        <v>-1117.5590421334987</v>
      </c>
      <c r="H48" s="23">
        <f t="shared" si="9"/>
        <v>-0.31702168201613062</v>
      </c>
    </row>
    <row r="49" spans="1:8" ht="15.75">
      <c r="A49" s="15" t="s">
        <v>50</v>
      </c>
      <c r="B49" s="16">
        <v>41379.320070000002</v>
      </c>
      <c r="C49" s="8">
        <f t="shared" si="3"/>
        <v>2644.6205610164511</v>
      </c>
      <c r="D49" s="17">
        <f>[1]kulud!R20/1000</f>
        <v>5265.3440000000001</v>
      </c>
      <c r="E49" s="17">
        <f>[1]kulud!S20/1000</f>
        <v>1237.2870500000001</v>
      </c>
      <c r="F49" s="18">
        <f t="shared" si="7"/>
        <v>0.2349869353265428</v>
      </c>
      <c r="G49" s="22">
        <f t="shared" si="8"/>
        <v>-1407.333511016451</v>
      </c>
      <c r="H49" s="23">
        <f t="shared" si="9"/>
        <v>-0.53214950067375522</v>
      </c>
    </row>
    <row r="50" spans="1:8" ht="15.75">
      <c r="A50" s="15" t="s">
        <v>51</v>
      </c>
      <c r="B50" s="16">
        <v>5349.7179699999997</v>
      </c>
      <c r="C50" s="8">
        <f t="shared" si="3"/>
        <v>341.90929467104672</v>
      </c>
      <c r="D50" s="17">
        <f>[1]kulud!R21/1000</f>
        <v>218.97800000000001</v>
      </c>
      <c r="E50" s="17">
        <f>[1]kulud!S21/1000</f>
        <v>135.88840999999999</v>
      </c>
      <c r="F50" s="18">
        <f t="shared" si="7"/>
        <v>0.6205573619267688</v>
      </c>
      <c r="G50" s="22">
        <f t="shared" si="8"/>
        <v>-206.02088467104673</v>
      </c>
      <c r="H50" s="23">
        <f t="shared" si="9"/>
        <v>-0.60256005871165574</v>
      </c>
    </row>
    <row r="51" spans="1:8" ht="15.75">
      <c r="A51" s="15"/>
      <c r="B51" s="19"/>
      <c r="C51" s="8"/>
      <c r="D51" s="20"/>
      <c r="E51" s="20"/>
      <c r="F51" s="18"/>
      <c r="G51" s="22"/>
      <c r="H51" s="23"/>
    </row>
    <row r="52" spans="1:8" ht="15.75">
      <c r="A52" s="6" t="s">
        <v>53</v>
      </c>
      <c r="B52" s="7">
        <v>-39097.2752700001</v>
      </c>
      <c r="C52" s="8">
        <f t="shared" si="3"/>
        <v>-2498.7713158130264</v>
      </c>
      <c r="D52" s="9">
        <f>SUM(D53:D57)</f>
        <v>3426.9082199999848</v>
      </c>
      <c r="E52" s="9">
        <f>SUM(E53:E57)</f>
        <v>-4458.4970956951338</v>
      </c>
      <c r="F52" s="10">
        <f>E52/D52</f>
        <v>-1.301026117266471</v>
      </c>
      <c r="G52" s="22">
        <f t="shared" ref="G52:G57" si="10">E52-C52</f>
        <v>-1959.7257798821074</v>
      </c>
      <c r="H52" s="23">
        <f>G52/C52</f>
        <v>0.7842757628440562</v>
      </c>
    </row>
    <row r="53" spans="1:8" ht="15.75">
      <c r="A53" s="15" t="s">
        <v>54</v>
      </c>
      <c r="B53" s="21">
        <v>187.56030999999999</v>
      </c>
      <c r="C53" s="8">
        <f t="shared" si="3"/>
        <v>11.987288612222462</v>
      </c>
      <c r="D53" s="17">
        <f>[1]KOKKU!R44/1000</f>
        <v>0</v>
      </c>
      <c r="E53" s="17">
        <f>[1]KOKKU!S44/1000</f>
        <v>-6000.6519000000008</v>
      </c>
      <c r="F53" s="18" t="s">
        <v>41</v>
      </c>
      <c r="G53" s="22">
        <f t="shared" si="10"/>
        <v>-6012.6391886122228</v>
      </c>
      <c r="H53" s="23">
        <f>G53/C53</f>
        <v>-501.58458539837142</v>
      </c>
    </row>
    <row r="54" spans="1:8" ht="15.75">
      <c r="A54" s="15" t="s">
        <v>55</v>
      </c>
      <c r="B54" s="21">
        <v>0</v>
      </c>
      <c r="C54" s="8">
        <f t="shared" si="3"/>
        <v>0</v>
      </c>
      <c r="D54" s="17">
        <f>[1]KOKKU!R45/1000</f>
        <v>0</v>
      </c>
      <c r="E54" s="17">
        <f>[1]KOKKU!S45/1000</f>
        <v>24.781480000000002</v>
      </c>
      <c r="F54" s="18" t="s">
        <v>41</v>
      </c>
      <c r="G54" s="22">
        <f t="shared" si="10"/>
        <v>24.781480000000002</v>
      </c>
      <c r="H54" s="24" t="s">
        <v>41</v>
      </c>
    </row>
    <row r="55" spans="1:8" ht="15.75">
      <c r="A55" s="15" t="s">
        <v>56</v>
      </c>
      <c r="B55" s="21">
        <v>55870.988810000003</v>
      </c>
      <c r="C55" s="8">
        <f t="shared" si="3"/>
        <v>3570.8070002428644</v>
      </c>
      <c r="D55" s="17">
        <f>[1]KOKKU!R46/1000</f>
        <v>11320.816999999999</v>
      </c>
      <c r="E55" s="17">
        <f>[1]KOKKU!S46/1000</f>
        <v>11320.8</v>
      </c>
      <c r="F55" s="18">
        <f>E55/D55</f>
        <v>0.99999849834159493</v>
      </c>
      <c r="G55" s="22">
        <f t="shared" si="10"/>
        <v>7749.9929997571344</v>
      </c>
      <c r="H55" s="23">
        <f>G55/C55</f>
        <v>2.1703757719837635</v>
      </c>
    </row>
    <row r="56" spans="1:8" ht="15.75">
      <c r="A56" s="15" t="s">
        <v>57</v>
      </c>
      <c r="B56" s="21">
        <v>-32292.199190000003</v>
      </c>
      <c r="C56" s="8">
        <f t="shared" si="3"/>
        <v>-2063.8476851200903</v>
      </c>
      <c r="D56" s="17">
        <f>[1]KOKKU!R47/1000</f>
        <v>-11541.585999999999</v>
      </c>
      <c r="E56" s="17">
        <f>[1]KOKKU!S47/1000</f>
        <v>-9368.3271300000015</v>
      </c>
      <c r="F56" s="18">
        <f>E56/D56</f>
        <v>0.81170188655181374</v>
      </c>
      <c r="G56" s="22">
        <f t="shared" si="10"/>
        <v>-7304.4794448799112</v>
      </c>
      <c r="H56" s="23">
        <f>G56/C56</f>
        <v>3.5392531617249077</v>
      </c>
    </row>
    <row r="57" spans="1:8" ht="15.75">
      <c r="A57" s="15" t="s">
        <v>58</v>
      </c>
      <c r="B57" s="21">
        <v>-62863.625200000097</v>
      </c>
      <c r="C57" s="8">
        <f t="shared" si="3"/>
        <v>-4017.717919548023</v>
      </c>
      <c r="D57" s="17">
        <f>[1]KOKKU!R48/1000</f>
        <v>3647.677219999985</v>
      </c>
      <c r="E57" s="17">
        <f>[1]KOKKU!S48/1000</f>
        <v>-435.09954569513081</v>
      </c>
      <c r="F57" s="18">
        <f>E57/D57</f>
        <v>-0.11928126296633576</v>
      </c>
      <c r="G57" s="22">
        <f t="shared" si="10"/>
        <v>3582.6183738528921</v>
      </c>
      <c r="H57" s="23">
        <f>G57/C57</f>
        <v>-0.89170480496448645</v>
      </c>
    </row>
    <row r="58" spans="1:8" ht="15.75">
      <c r="A58" s="15"/>
      <c r="B58" s="19"/>
      <c r="C58" s="8"/>
      <c r="D58" s="20"/>
      <c r="E58" s="20"/>
      <c r="F58" s="18"/>
      <c r="G58" s="22"/>
      <c r="H58" s="23"/>
    </row>
    <row r="59" spans="1:8" ht="15.75">
      <c r="A59" s="11" t="s">
        <v>59</v>
      </c>
      <c r="B59" s="12">
        <v>1079147.0639699998</v>
      </c>
      <c r="C59" s="8">
        <f t="shared" si="3"/>
        <v>68970.067872253392</v>
      </c>
      <c r="D59" s="13">
        <f>D4+D57+D54+D55</f>
        <v>111105.07633999999</v>
      </c>
      <c r="E59" s="13">
        <f>E4+E57+E54+E55</f>
        <v>82718.581974304849</v>
      </c>
      <c r="F59" s="14">
        <f>E59/D59</f>
        <v>0.74450767416938046</v>
      </c>
      <c r="G59" s="22">
        <f>E59-C59</f>
        <v>13748.514102051457</v>
      </c>
      <c r="H59" s="23">
        <f>G59/C59</f>
        <v>0.19934030117987564</v>
      </c>
    </row>
    <row r="60" spans="1:8">
      <c r="G60" s="3"/>
    </row>
    <row r="61" spans="1:8">
      <c r="G61" s="3"/>
    </row>
  </sheetData>
  <sheetProtection selectLockedCells="1" selectUnlockedCells="1"/>
  <mergeCells count="3">
    <mergeCell ref="B2:C2"/>
    <mergeCell ref="D2:F2"/>
    <mergeCell ref="G2:H2"/>
  </mergeCells>
  <pageMargins left="0.74803149606299213" right="0.74803149606299213" top="0.98425196850393704" bottom="0.98425196850393704" header="0.51181102362204722" footer="0.51181102362204722"/>
  <pageSetup paperSize="9" scale="77" firstPageNumber="0" fitToWidth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3"/>
  <sheetViews>
    <sheetView zoomScaleNormal="100" workbookViewId="0">
      <selection activeCell="J37" sqref="J37"/>
    </sheetView>
  </sheetViews>
  <sheetFormatPr defaultRowHeight="12.75"/>
  <cols>
    <col min="1" max="1" width="6" style="25" customWidth="1"/>
    <col min="2" max="2" width="2.85546875" style="25" bestFit="1" customWidth="1"/>
    <col min="3" max="3" width="57.42578125" style="25" customWidth="1"/>
    <col min="4" max="4" width="16.28515625" style="25" hidden="1" customWidth="1"/>
    <col min="5" max="5" width="10.140625" style="25" customWidth="1"/>
    <col min="6" max="6" width="9.85546875" style="25" customWidth="1"/>
    <col min="7" max="7" width="11" style="25" hidden="1" customWidth="1"/>
    <col min="8" max="8" width="6.42578125" style="25" customWidth="1"/>
    <col min="9" max="16384" width="9.140625" style="25"/>
  </cols>
  <sheetData>
    <row r="2" spans="1:8" ht="18.75">
      <c r="C2" s="26" t="s">
        <v>61</v>
      </c>
      <c r="D2" s="27"/>
      <c r="E2" s="27"/>
      <c r="F2" s="27"/>
      <c r="G2" s="27"/>
      <c r="H2" s="27"/>
    </row>
    <row r="3" spans="1:8">
      <c r="C3" s="27"/>
      <c r="D3" s="27"/>
      <c r="E3" s="27"/>
      <c r="F3" s="27" t="s">
        <v>62</v>
      </c>
      <c r="G3" s="27"/>
      <c r="H3" s="27"/>
    </row>
    <row r="4" spans="1:8" ht="38.25">
      <c r="A4" s="28"/>
      <c r="B4" s="28"/>
      <c r="C4" s="28"/>
      <c r="D4" s="28" t="s">
        <v>63</v>
      </c>
      <c r="E4" s="29" t="s">
        <v>64</v>
      </c>
      <c r="F4" s="29" t="s">
        <v>65</v>
      </c>
      <c r="G4" s="30" t="s">
        <v>66</v>
      </c>
      <c r="H4" s="29" t="s">
        <v>67</v>
      </c>
    </row>
    <row r="5" spans="1:8">
      <c r="A5" s="28"/>
      <c r="B5" s="28"/>
      <c r="C5" s="31" t="s">
        <v>68</v>
      </c>
      <c r="D5" s="31">
        <v>24787031</v>
      </c>
      <c r="E5" s="32">
        <f>SUM(E7,E15)</f>
        <v>27378405</v>
      </c>
      <c r="F5" s="32">
        <f t="shared" ref="F5:G5" si="0">SUM(F7,F15)</f>
        <v>15477292.789999999</v>
      </c>
      <c r="G5" s="32">
        <f t="shared" si="0"/>
        <v>1776135.5899999999</v>
      </c>
      <c r="H5" s="31">
        <f>ROUND(F5/E5*100,1)</f>
        <v>56.5</v>
      </c>
    </row>
    <row r="6" spans="1:8">
      <c r="A6" s="28"/>
      <c r="B6" s="28"/>
      <c r="C6" s="28"/>
      <c r="D6" s="28"/>
      <c r="E6" s="33"/>
      <c r="F6" s="33"/>
      <c r="G6" s="33"/>
      <c r="H6" s="31"/>
    </row>
    <row r="7" spans="1:8">
      <c r="A7" s="28"/>
      <c r="B7" s="28"/>
      <c r="C7" s="31" t="s">
        <v>69</v>
      </c>
      <c r="D7" s="31">
        <v>13257752</v>
      </c>
      <c r="E7" s="32">
        <f>SUM(E8:E14)</f>
        <v>15836819</v>
      </c>
      <c r="F7" s="32">
        <f t="shared" ref="F7:G7" si="1">SUM(F8:F14)</f>
        <v>6108965.6599999992</v>
      </c>
      <c r="G7" s="32">
        <f t="shared" si="1"/>
        <v>797867.98</v>
      </c>
      <c r="H7" s="31">
        <f t="shared" ref="H7:H16" si="2">ROUND(F7/E7*100,1)</f>
        <v>38.6</v>
      </c>
    </row>
    <row r="8" spans="1:8">
      <c r="A8" s="34" t="s">
        <v>70</v>
      </c>
      <c r="B8" s="34"/>
      <c r="C8" s="34" t="s">
        <v>71</v>
      </c>
      <c r="D8" s="34">
        <v>18215</v>
      </c>
      <c r="E8" s="35">
        <f>SUM(E22)</f>
        <v>18215</v>
      </c>
      <c r="F8" s="35">
        <f t="shared" ref="F8:G8" si="3">SUM(F22)</f>
        <v>0</v>
      </c>
      <c r="G8" s="35">
        <f t="shared" si="3"/>
        <v>0</v>
      </c>
      <c r="H8" s="36">
        <f t="shared" si="2"/>
        <v>0</v>
      </c>
    </row>
    <row r="9" spans="1:8">
      <c r="A9" s="34" t="s">
        <v>72</v>
      </c>
      <c r="B9" s="34"/>
      <c r="C9" s="34" t="s">
        <v>45</v>
      </c>
      <c r="D9" s="34">
        <v>5844949</v>
      </c>
      <c r="E9" s="35">
        <f>SUM(E40,E114,E117,E196)</f>
        <v>6605849</v>
      </c>
      <c r="F9" s="35">
        <f t="shared" ref="F9:G9" si="4">SUM(F40,F114,F117,F196)</f>
        <v>2046041.75</v>
      </c>
      <c r="G9" s="35">
        <f t="shared" si="4"/>
        <v>269913.7</v>
      </c>
      <c r="H9" s="28">
        <f t="shared" si="2"/>
        <v>31</v>
      </c>
    </row>
    <row r="10" spans="1:8">
      <c r="A10" s="34" t="s">
        <v>73</v>
      </c>
      <c r="B10" s="34"/>
      <c r="C10" s="34" t="s">
        <v>46</v>
      </c>
      <c r="D10" s="34">
        <v>157606</v>
      </c>
      <c r="E10" s="35">
        <f>SUM(E99)</f>
        <v>157606</v>
      </c>
      <c r="F10" s="35">
        <f t="shared" ref="F10:G10" si="5">SUM(F99)</f>
        <v>152875</v>
      </c>
      <c r="G10" s="35">
        <f t="shared" si="5"/>
        <v>0</v>
      </c>
      <c r="H10" s="36">
        <f t="shared" si="2"/>
        <v>97</v>
      </c>
    </row>
    <row r="11" spans="1:8">
      <c r="A11" s="34" t="s">
        <v>74</v>
      </c>
      <c r="B11" s="34"/>
      <c r="C11" s="34" t="s">
        <v>75</v>
      </c>
      <c r="D11" s="34">
        <v>203504</v>
      </c>
      <c r="E11" s="35">
        <f>SUM(E105,E129)</f>
        <v>203504</v>
      </c>
      <c r="F11" s="35">
        <f t="shared" ref="F11:G11" si="6">SUM(F105,F129)</f>
        <v>129250.76</v>
      </c>
      <c r="G11" s="35">
        <f t="shared" si="6"/>
        <v>1286.67</v>
      </c>
      <c r="H11" s="28">
        <f t="shared" si="2"/>
        <v>63.5</v>
      </c>
    </row>
    <row r="12" spans="1:8">
      <c r="A12" s="34" t="s">
        <v>76</v>
      </c>
      <c r="B12" s="34"/>
      <c r="C12" s="34" t="s">
        <v>77</v>
      </c>
      <c r="D12" s="34">
        <v>2455615</v>
      </c>
      <c r="E12" s="35">
        <f>SUM(E25,E133,E199)</f>
        <v>3367323</v>
      </c>
      <c r="F12" s="35">
        <f t="shared" ref="F12:G12" si="7">SUM(F25,F133,F199)</f>
        <v>2407622.69</v>
      </c>
      <c r="G12" s="35">
        <f t="shared" si="7"/>
        <v>58689.729999999996</v>
      </c>
      <c r="H12" s="28">
        <f t="shared" si="2"/>
        <v>71.5</v>
      </c>
    </row>
    <row r="13" spans="1:8">
      <c r="A13" s="34" t="s">
        <v>78</v>
      </c>
      <c r="B13" s="34"/>
      <c r="C13" s="34" t="s">
        <v>50</v>
      </c>
      <c r="D13" s="34">
        <v>4532038</v>
      </c>
      <c r="E13" s="35">
        <f>SUM(E30,E153,E209)</f>
        <v>5265344</v>
      </c>
      <c r="F13" s="35">
        <f t="shared" ref="F13:G13" si="8">SUM(F30,F153,F209)</f>
        <v>1237287.05</v>
      </c>
      <c r="G13" s="35">
        <f t="shared" si="8"/>
        <v>422542.93999999994</v>
      </c>
      <c r="H13" s="36">
        <f t="shared" si="2"/>
        <v>23.5</v>
      </c>
    </row>
    <row r="14" spans="1:8">
      <c r="A14" s="34" t="s">
        <v>79</v>
      </c>
      <c r="B14" s="34"/>
      <c r="C14" s="34" t="s">
        <v>51</v>
      </c>
      <c r="D14" s="34">
        <v>45825</v>
      </c>
      <c r="E14" s="35">
        <f>SUM(E181,E190,E213)</f>
        <v>218978</v>
      </c>
      <c r="F14" s="35">
        <f t="shared" ref="F14:G14" si="9">SUM(F181,F190,F213)</f>
        <v>135888.41</v>
      </c>
      <c r="G14" s="35">
        <f t="shared" si="9"/>
        <v>45434.94</v>
      </c>
      <c r="H14" s="28">
        <f t="shared" si="2"/>
        <v>62.1</v>
      </c>
    </row>
    <row r="15" spans="1:8">
      <c r="A15" s="34" t="s">
        <v>80</v>
      </c>
      <c r="B15" s="34"/>
      <c r="C15" s="37" t="s">
        <v>81</v>
      </c>
      <c r="D15" s="37">
        <v>11529279</v>
      </c>
      <c r="E15" s="38">
        <f>SUM(E16)</f>
        <v>11541586</v>
      </c>
      <c r="F15" s="38">
        <f t="shared" ref="F15:G15" si="10">SUM(F16)</f>
        <v>9368327.1300000008</v>
      </c>
      <c r="G15" s="38">
        <f t="shared" si="10"/>
        <v>978267.61</v>
      </c>
      <c r="H15" s="39">
        <f t="shared" si="2"/>
        <v>81.2</v>
      </c>
    </row>
    <row r="16" spans="1:8">
      <c r="A16" s="34"/>
      <c r="B16" s="34"/>
      <c r="C16" s="34" t="s">
        <v>71</v>
      </c>
      <c r="D16" s="34">
        <v>11529279</v>
      </c>
      <c r="E16" s="35">
        <f>SUM(E231)</f>
        <v>11541586</v>
      </c>
      <c r="F16" s="35">
        <f t="shared" ref="F16:G16" si="11">SUM(F231)</f>
        <v>9368327.1300000008</v>
      </c>
      <c r="G16" s="35">
        <f t="shared" si="11"/>
        <v>978267.61</v>
      </c>
      <c r="H16" s="40">
        <f t="shared" si="2"/>
        <v>81.2</v>
      </c>
    </row>
    <row r="18" spans="1:8">
      <c r="C18" s="25" t="s">
        <v>82</v>
      </c>
    </row>
    <row r="20" spans="1:8" ht="38.25">
      <c r="A20" s="28"/>
      <c r="B20" s="28"/>
      <c r="C20" s="28"/>
      <c r="D20" s="28" t="s">
        <v>63</v>
      </c>
      <c r="E20" s="29" t="s">
        <v>64</v>
      </c>
      <c r="F20" s="29" t="s">
        <v>65</v>
      </c>
      <c r="G20" s="30" t="s">
        <v>66</v>
      </c>
      <c r="H20" s="29" t="s">
        <v>67</v>
      </c>
    </row>
    <row r="21" spans="1:8">
      <c r="A21" s="28"/>
      <c r="B21" s="28"/>
      <c r="C21" s="31" t="s">
        <v>83</v>
      </c>
      <c r="D21" s="31">
        <v>18215</v>
      </c>
      <c r="E21" s="38">
        <v>18215</v>
      </c>
      <c r="F21" s="38"/>
      <c r="G21" s="38"/>
      <c r="H21" s="41">
        <f>ROUND(F21/E21*100,1)</f>
        <v>0</v>
      </c>
    </row>
    <row r="22" spans="1:8">
      <c r="A22" s="28" t="s">
        <v>70</v>
      </c>
      <c r="B22" s="28"/>
      <c r="C22" s="31" t="s">
        <v>71</v>
      </c>
      <c r="D22" s="31">
        <v>18215</v>
      </c>
      <c r="E22" s="38">
        <v>18215</v>
      </c>
      <c r="F22" s="38"/>
      <c r="G22" s="38"/>
      <c r="H22" s="41">
        <f t="shared" ref="H22:H91" si="12">ROUND(F22/E22*100,1)</f>
        <v>0</v>
      </c>
    </row>
    <row r="23" spans="1:8">
      <c r="A23" s="28"/>
      <c r="B23" s="28"/>
      <c r="C23" s="28" t="s">
        <v>84</v>
      </c>
      <c r="D23" s="28">
        <v>18215</v>
      </c>
      <c r="E23" s="35">
        <v>18215</v>
      </c>
      <c r="F23" s="35"/>
      <c r="G23" s="35"/>
      <c r="H23" s="42">
        <f t="shared" si="12"/>
        <v>0</v>
      </c>
    </row>
    <row r="24" spans="1:8">
      <c r="A24" s="28"/>
      <c r="B24" s="28"/>
      <c r="C24" s="31" t="s">
        <v>85</v>
      </c>
      <c r="D24" s="31">
        <v>54325</v>
      </c>
      <c r="E24" s="38">
        <f>SUM(E25)</f>
        <v>54325</v>
      </c>
      <c r="F24" s="38">
        <f>SUM(F25)</f>
        <v>12412</v>
      </c>
      <c r="G24" s="38">
        <f>SUM(G25)</f>
        <v>3452</v>
      </c>
      <c r="H24" s="43">
        <f t="shared" si="12"/>
        <v>22.8</v>
      </c>
    </row>
    <row r="25" spans="1:8">
      <c r="A25" s="28" t="s">
        <v>76</v>
      </c>
      <c r="B25" s="28"/>
      <c r="C25" s="31" t="s">
        <v>77</v>
      </c>
      <c r="D25" s="28">
        <v>54325</v>
      </c>
      <c r="E25" s="38">
        <f>SUM(E26)</f>
        <v>54325</v>
      </c>
      <c r="F25" s="38">
        <f t="shared" ref="F25:G25" si="13">SUM(F26)</f>
        <v>12412</v>
      </c>
      <c r="G25" s="35">
        <f t="shared" si="13"/>
        <v>3452</v>
      </c>
      <c r="H25" s="43">
        <f t="shared" si="12"/>
        <v>22.8</v>
      </c>
    </row>
    <row r="26" spans="1:8">
      <c r="A26" s="28" t="s">
        <v>86</v>
      </c>
      <c r="B26" s="28"/>
      <c r="C26" s="44" t="s">
        <v>87</v>
      </c>
      <c r="D26" s="28">
        <v>54325</v>
      </c>
      <c r="E26" s="45">
        <f>SUM(E27:E28)</f>
        <v>54325</v>
      </c>
      <c r="F26" s="45">
        <f t="shared" ref="F26:G26" si="14">SUM(F27:F28)</f>
        <v>12412</v>
      </c>
      <c r="G26" s="45">
        <f t="shared" si="14"/>
        <v>3452</v>
      </c>
      <c r="H26" s="46">
        <f t="shared" si="12"/>
        <v>22.8</v>
      </c>
    </row>
    <row r="27" spans="1:8">
      <c r="A27" s="28"/>
      <c r="B27" s="28"/>
      <c r="C27" s="28" t="s">
        <v>88</v>
      </c>
      <c r="D27" s="28">
        <v>31956</v>
      </c>
      <c r="E27" s="35">
        <v>31956</v>
      </c>
      <c r="F27" s="35">
        <v>12412</v>
      </c>
      <c r="G27" s="35">
        <v>3452</v>
      </c>
      <c r="H27" s="46">
        <f t="shared" si="12"/>
        <v>38.799999999999997</v>
      </c>
    </row>
    <row r="28" spans="1:8">
      <c r="A28" s="28"/>
      <c r="B28" s="28"/>
      <c r="C28" s="28" t="s">
        <v>89</v>
      </c>
      <c r="D28" s="28">
        <v>22369</v>
      </c>
      <c r="E28" s="35">
        <v>22369</v>
      </c>
      <c r="F28" s="35"/>
      <c r="G28" s="35"/>
      <c r="H28" s="46">
        <f t="shared" si="12"/>
        <v>0</v>
      </c>
    </row>
    <row r="29" spans="1:8">
      <c r="A29" s="28"/>
      <c r="B29" s="28"/>
      <c r="C29" s="31" t="s">
        <v>90</v>
      </c>
      <c r="D29" s="31">
        <v>3745542</v>
      </c>
      <c r="E29" s="38">
        <f>SUM(E30)</f>
        <v>4006506</v>
      </c>
      <c r="F29" s="38">
        <f t="shared" ref="F29:G29" si="15">SUM(F30)</f>
        <v>469724.2</v>
      </c>
      <c r="G29" s="38">
        <f t="shared" si="15"/>
        <v>188319.09999999998</v>
      </c>
      <c r="H29" s="43">
        <f t="shared" si="12"/>
        <v>11.7</v>
      </c>
    </row>
    <row r="30" spans="1:8">
      <c r="A30" s="28" t="s">
        <v>78</v>
      </c>
      <c r="B30" s="28"/>
      <c r="C30" s="31" t="s">
        <v>50</v>
      </c>
      <c r="D30" s="28">
        <v>3745542</v>
      </c>
      <c r="E30" s="38">
        <f>SUM(E31,E35)</f>
        <v>4006506</v>
      </c>
      <c r="F30" s="38">
        <f t="shared" ref="F30:G30" si="16">SUM(F31,F35)</f>
        <v>469724.2</v>
      </c>
      <c r="G30" s="38">
        <f t="shared" si="16"/>
        <v>188319.09999999998</v>
      </c>
      <c r="H30" s="43">
        <f t="shared" si="12"/>
        <v>11.7</v>
      </c>
    </row>
    <row r="31" spans="1:8">
      <c r="A31" s="28" t="s">
        <v>91</v>
      </c>
      <c r="B31" s="28"/>
      <c r="C31" s="44" t="s">
        <v>92</v>
      </c>
      <c r="D31" s="28">
        <v>28760</v>
      </c>
      <c r="E31" s="45">
        <f>SUM(E32:E34)</f>
        <v>34092</v>
      </c>
      <c r="F31" s="45">
        <f t="shared" ref="F31" si="17">SUM(F32:F34)</f>
        <v>19712</v>
      </c>
      <c r="G31" s="45"/>
      <c r="H31" s="47">
        <f t="shared" si="12"/>
        <v>57.8</v>
      </c>
    </row>
    <row r="32" spans="1:8">
      <c r="A32" s="28"/>
      <c r="B32" s="28"/>
      <c r="C32" s="28" t="s">
        <v>93</v>
      </c>
      <c r="D32" s="28">
        <v>28760</v>
      </c>
      <c r="E32" s="35">
        <v>28760</v>
      </c>
      <c r="F32" s="35">
        <v>14380</v>
      </c>
      <c r="G32" s="35"/>
      <c r="H32" s="46">
        <f t="shared" si="12"/>
        <v>50</v>
      </c>
    </row>
    <row r="33" spans="1:8">
      <c r="A33" s="28"/>
      <c r="B33" s="28"/>
      <c r="C33" s="28" t="s">
        <v>94</v>
      </c>
      <c r="D33" s="28"/>
      <c r="E33" s="35">
        <v>2616</v>
      </c>
      <c r="F33" s="35">
        <v>2616</v>
      </c>
      <c r="G33" s="35"/>
      <c r="H33" s="46">
        <f t="shared" si="12"/>
        <v>100</v>
      </c>
    </row>
    <row r="34" spans="1:8">
      <c r="A34" s="28"/>
      <c r="B34" s="28"/>
      <c r="C34" s="28" t="s">
        <v>95</v>
      </c>
      <c r="D34" s="28"/>
      <c r="E34" s="35">
        <v>2716</v>
      </c>
      <c r="F34" s="35">
        <v>2716</v>
      </c>
      <c r="G34" s="35"/>
      <c r="H34" s="46">
        <f t="shared" si="12"/>
        <v>100</v>
      </c>
    </row>
    <row r="35" spans="1:8">
      <c r="A35" s="28" t="s">
        <v>96</v>
      </c>
      <c r="B35" s="28"/>
      <c r="C35" s="44" t="s">
        <v>97</v>
      </c>
      <c r="D35" s="28">
        <v>3716782</v>
      </c>
      <c r="E35" s="45">
        <f>SUM(E36:E38)</f>
        <v>3972414</v>
      </c>
      <c r="F35" s="45">
        <f t="shared" ref="F35:G35" si="18">SUM(F36:F38)</f>
        <v>450012.2</v>
      </c>
      <c r="G35" s="45">
        <f t="shared" si="18"/>
        <v>188319.09999999998</v>
      </c>
      <c r="H35" s="46">
        <f t="shared" si="12"/>
        <v>11.3</v>
      </c>
    </row>
    <row r="36" spans="1:8">
      <c r="A36" s="28"/>
      <c r="B36" s="28" t="s">
        <v>98</v>
      </c>
      <c r="C36" s="28" t="s">
        <v>99</v>
      </c>
      <c r="D36" s="28">
        <v>3531438</v>
      </c>
      <c r="E36" s="35">
        <f>3531438-79115</f>
        <v>3452323</v>
      </c>
      <c r="F36" s="35">
        <v>275151.5</v>
      </c>
      <c r="G36" s="35">
        <v>140696.9</v>
      </c>
      <c r="H36" s="46">
        <f t="shared" si="12"/>
        <v>8</v>
      </c>
    </row>
    <row r="37" spans="1:8">
      <c r="A37" s="28"/>
      <c r="B37" s="28" t="s">
        <v>98</v>
      </c>
      <c r="C37" s="28" t="s">
        <v>100</v>
      </c>
      <c r="D37" s="28">
        <v>185344</v>
      </c>
      <c r="E37" s="35">
        <f>185344+102259</f>
        <v>287603</v>
      </c>
      <c r="F37" s="35">
        <v>77793</v>
      </c>
      <c r="G37" s="35"/>
      <c r="H37" s="46">
        <f t="shared" si="12"/>
        <v>27</v>
      </c>
    </row>
    <row r="38" spans="1:8">
      <c r="A38" s="28"/>
      <c r="B38" s="28"/>
      <c r="C38" s="28" t="s">
        <v>101</v>
      </c>
      <c r="D38" s="28"/>
      <c r="E38" s="35">
        <v>232488</v>
      </c>
      <c r="F38" s="35">
        <v>97067.7</v>
      </c>
      <c r="G38" s="35">
        <v>47622.2</v>
      </c>
      <c r="H38" s="46">
        <f t="shared" si="12"/>
        <v>41.8</v>
      </c>
    </row>
    <row r="39" spans="1:8">
      <c r="A39" s="28"/>
      <c r="B39" s="28"/>
      <c r="C39" s="31" t="s">
        <v>102</v>
      </c>
      <c r="D39" s="31">
        <v>5675592</v>
      </c>
      <c r="E39" s="38">
        <f>SUM(E40,E99,E105)</f>
        <v>5916008</v>
      </c>
      <c r="F39" s="38">
        <f t="shared" ref="F39:G39" si="19">SUM(F40,F99,F105)</f>
        <v>1909932.78</v>
      </c>
      <c r="G39" s="38">
        <f t="shared" si="19"/>
        <v>219743.55000000002</v>
      </c>
      <c r="H39" s="43">
        <f t="shared" si="12"/>
        <v>32.299999999999997</v>
      </c>
    </row>
    <row r="40" spans="1:8">
      <c r="A40" s="28" t="s">
        <v>72</v>
      </c>
      <c r="B40" s="28"/>
      <c r="C40" s="31" t="s">
        <v>45</v>
      </c>
      <c r="D40" s="31">
        <v>5403958</v>
      </c>
      <c r="E40" s="38">
        <f>SUM(E41,E93,E96)</f>
        <v>5644374</v>
      </c>
      <c r="F40" s="38">
        <f t="shared" ref="F40:G40" si="20">SUM(F41,F93,F96)</f>
        <v>1707163.78</v>
      </c>
      <c r="G40" s="38">
        <f t="shared" si="20"/>
        <v>218783.55000000002</v>
      </c>
      <c r="H40" s="43">
        <f t="shared" si="12"/>
        <v>30.2</v>
      </c>
    </row>
    <row r="41" spans="1:8">
      <c r="A41" s="28" t="s">
        <v>103</v>
      </c>
      <c r="B41" s="28"/>
      <c r="C41" s="44" t="s">
        <v>104</v>
      </c>
      <c r="D41" s="28">
        <v>4052226</v>
      </c>
      <c r="E41" s="45">
        <f>SUM(E42,E53,E60,E75,E82,E83,E86,E88)</f>
        <v>4286392</v>
      </c>
      <c r="F41" s="45">
        <f t="shared" ref="F41:G41" si="21">SUM(F42,F53,F60,F75,F82,F83,F86,F88)</f>
        <v>1689657.29</v>
      </c>
      <c r="G41" s="45">
        <f t="shared" si="21"/>
        <v>218783.55000000002</v>
      </c>
      <c r="H41" s="46">
        <f t="shared" si="12"/>
        <v>39.4</v>
      </c>
    </row>
    <row r="42" spans="1:8">
      <c r="A42" s="28"/>
      <c r="B42" s="28"/>
      <c r="C42" s="44" t="s">
        <v>105</v>
      </c>
      <c r="D42" s="44">
        <v>2768769</v>
      </c>
      <c r="E42" s="45">
        <f>SUM(E43:E52)</f>
        <v>2819689</v>
      </c>
      <c r="F42" s="45">
        <f>SUM(F43:F52)</f>
        <v>562748.01</v>
      </c>
      <c r="G42" s="45">
        <f>SUM(G43:G52)</f>
        <v>101278.51000000001</v>
      </c>
      <c r="H42" s="47">
        <f t="shared" si="12"/>
        <v>20</v>
      </c>
    </row>
    <row r="43" spans="1:8">
      <c r="A43" s="28"/>
      <c r="B43" s="28"/>
      <c r="C43" s="28" t="s">
        <v>106</v>
      </c>
      <c r="D43" s="28">
        <v>958675</v>
      </c>
      <c r="E43" s="35">
        <v>766675</v>
      </c>
      <c r="F43" s="35">
        <v>12207</v>
      </c>
      <c r="G43" s="35"/>
      <c r="H43" s="46">
        <f t="shared" si="12"/>
        <v>1.6</v>
      </c>
    </row>
    <row r="44" spans="1:8">
      <c r="A44" s="28"/>
      <c r="B44" s="28"/>
      <c r="C44" s="28" t="s">
        <v>107</v>
      </c>
      <c r="D44" s="28">
        <v>302661</v>
      </c>
      <c r="E44" s="35">
        <v>302661</v>
      </c>
      <c r="F44" s="35">
        <v>178754.69</v>
      </c>
      <c r="G44" s="35">
        <v>100052.82</v>
      </c>
      <c r="H44" s="46">
        <f t="shared" si="12"/>
        <v>59.1</v>
      </c>
    </row>
    <row r="45" spans="1:8">
      <c r="A45" s="28"/>
      <c r="B45" s="28" t="s">
        <v>98</v>
      </c>
      <c r="C45" s="28" t="s">
        <v>108</v>
      </c>
      <c r="D45" s="28">
        <v>1109662</v>
      </c>
      <c r="E45" s="35">
        <v>1109662</v>
      </c>
      <c r="F45" s="35">
        <v>7402.22</v>
      </c>
      <c r="G45" s="35">
        <v>1225.69</v>
      </c>
      <c r="H45" s="34">
        <f t="shared" si="12"/>
        <v>0.7</v>
      </c>
    </row>
    <row r="46" spans="1:8">
      <c r="A46" s="28"/>
      <c r="B46" s="28"/>
      <c r="C46" s="28" t="s">
        <v>109</v>
      </c>
      <c r="D46" s="28">
        <v>174080</v>
      </c>
      <c r="E46" s="35">
        <v>174080</v>
      </c>
      <c r="F46" s="35">
        <v>174078.84</v>
      </c>
      <c r="G46" s="35"/>
      <c r="H46" s="46">
        <f t="shared" si="12"/>
        <v>100</v>
      </c>
    </row>
    <row r="47" spans="1:8">
      <c r="A47" s="28"/>
      <c r="B47" s="28"/>
      <c r="C47" s="28" t="s">
        <v>110</v>
      </c>
      <c r="D47" s="28">
        <v>95867</v>
      </c>
      <c r="E47" s="35">
        <v>95867</v>
      </c>
      <c r="F47" s="35">
        <v>95867</v>
      </c>
      <c r="G47" s="35"/>
      <c r="H47" s="46">
        <f t="shared" si="12"/>
        <v>100</v>
      </c>
    </row>
    <row r="48" spans="1:8">
      <c r="A48" s="28"/>
      <c r="B48" s="28"/>
      <c r="C48" s="28" t="s">
        <v>111</v>
      </c>
      <c r="D48" s="28">
        <v>63912</v>
      </c>
      <c r="E48" s="35">
        <v>63912</v>
      </c>
      <c r="F48" s="35">
        <v>5424</v>
      </c>
      <c r="G48" s="35"/>
      <c r="H48" s="34">
        <f t="shared" si="12"/>
        <v>8.5</v>
      </c>
    </row>
    <row r="49" spans="1:8">
      <c r="A49" s="28"/>
      <c r="B49" s="28"/>
      <c r="C49" s="28" t="s">
        <v>112</v>
      </c>
      <c r="D49" s="28">
        <v>63912</v>
      </c>
      <c r="E49" s="35">
        <v>63912</v>
      </c>
      <c r="F49" s="35"/>
      <c r="G49" s="35"/>
      <c r="H49" s="42">
        <f t="shared" si="12"/>
        <v>0</v>
      </c>
    </row>
    <row r="50" spans="1:8">
      <c r="A50" s="28"/>
      <c r="B50" s="28"/>
      <c r="C50" s="28" t="s">
        <v>113</v>
      </c>
      <c r="D50" s="28"/>
      <c r="E50" s="35">
        <v>176780</v>
      </c>
      <c r="F50" s="35">
        <v>45433</v>
      </c>
      <c r="G50" s="35"/>
      <c r="H50" s="42">
        <f t="shared" si="12"/>
        <v>25.7</v>
      </c>
    </row>
    <row r="51" spans="1:8">
      <c r="A51" s="28"/>
      <c r="B51" s="28"/>
      <c r="C51" s="28" t="s">
        <v>114</v>
      </c>
      <c r="D51" s="28"/>
      <c r="E51" s="35">
        <v>60940</v>
      </c>
      <c r="F51" s="35">
        <v>43581.26</v>
      </c>
      <c r="G51" s="35"/>
      <c r="H51" s="42">
        <f t="shared" si="12"/>
        <v>71.5</v>
      </c>
    </row>
    <row r="52" spans="1:8">
      <c r="A52" s="28"/>
      <c r="B52" s="28"/>
      <c r="C52" s="28" t="s">
        <v>115</v>
      </c>
      <c r="D52" s="28"/>
      <c r="E52" s="35">
        <v>5200</v>
      </c>
      <c r="F52" s="35"/>
      <c r="G52" s="35"/>
      <c r="H52" s="42">
        <f t="shared" si="12"/>
        <v>0</v>
      </c>
    </row>
    <row r="53" spans="1:8">
      <c r="A53" s="28"/>
      <c r="B53" s="28"/>
      <c r="C53" s="44" t="s">
        <v>116</v>
      </c>
      <c r="D53" s="44">
        <v>63912</v>
      </c>
      <c r="E53" s="45">
        <v>63912</v>
      </c>
      <c r="F53" s="45">
        <f>SUM(F54:F59)</f>
        <v>63338.399999999994</v>
      </c>
      <c r="G53" s="45"/>
      <c r="H53" s="42">
        <f t="shared" si="12"/>
        <v>99.1</v>
      </c>
    </row>
    <row r="54" spans="1:8">
      <c r="A54" s="28"/>
      <c r="B54" s="28"/>
      <c r="C54" s="28" t="s">
        <v>117</v>
      </c>
      <c r="D54" s="44"/>
      <c r="E54" s="45"/>
      <c r="F54" s="35">
        <v>13892.4</v>
      </c>
      <c r="G54" s="35"/>
      <c r="H54" s="42"/>
    </row>
    <row r="55" spans="1:8">
      <c r="A55" s="28"/>
      <c r="B55" s="28"/>
      <c r="C55" s="28" t="s">
        <v>118</v>
      </c>
      <c r="D55" s="44"/>
      <c r="E55" s="45"/>
      <c r="F55" s="35">
        <v>12448.2</v>
      </c>
      <c r="G55" s="35"/>
      <c r="H55" s="42"/>
    </row>
    <row r="56" spans="1:8">
      <c r="A56" s="28"/>
      <c r="B56" s="28"/>
      <c r="C56" s="28" t="s">
        <v>119</v>
      </c>
      <c r="D56" s="44"/>
      <c r="E56" s="45"/>
      <c r="F56" s="35">
        <v>7386</v>
      </c>
      <c r="G56" s="35"/>
      <c r="H56" s="42"/>
    </row>
    <row r="57" spans="1:8">
      <c r="A57" s="28"/>
      <c r="B57" s="28"/>
      <c r="C57" s="28" t="s">
        <v>120</v>
      </c>
      <c r="D57" s="44"/>
      <c r="E57" s="45"/>
      <c r="F57" s="35">
        <v>11631</v>
      </c>
      <c r="G57" s="35"/>
      <c r="H57" s="42"/>
    </row>
    <row r="58" spans="1:8">
      <c r="A58" s="28"/>
      <c r="B58" s="28"/>
      <c r="C58" s="28" t="s">
        <v>121</v>
      </c>
      <c r="D58" s="44"/>
      <c r="E58" s="45"/>
      <c r="F58" s="35">
        <v>9589.7999999999993</v>
      </c>
      <c r="G58" s="35"/>
      <c r="H58" s="42"/>
    </row>
    <row r="59" spans="1:8">
      <c r="A59" s="28"/>
      <c r="B59" s="28"/>
      <c r="C59" s="28" t="s">
        <v>122</v>
      </c>
      <c r="D59" s="44"/>
      <c r="E59" s="45"/>
      <c r="F59" s="35">
        <v>8391</v>
      </c>
      <c r="G59" s="35"/>
      <c r="H59" s="42"/>
    </row>
    <row r="60" spans="1:8">
      <c r="A60" s="28"/>
      <c r="B60" s="28"/>
      <c r="C60" s="44" t="s">
        <v>123</v>
      </c>
      <c r="D60" s="44">
        <v>468025</v>
      </c>
      <c r="E60" s="45">
        <v>651271</v>
      </c>
      <c r="F60" s="45">
        <f>SUM(F61:F74)</f>
        <v>486515.41000000003</v>
      </c>
      <c r="G60" s="45">
        <f>SUM(G61:G74)</f>
        <v>116329.04000000001</v>
      </c>
      <c r="H60" s="46">
        <f t="shared" si="12"/>
        <v>74.7</v>
      </c>
    </row>
    <row r="61" spans="1:8">
      <c r="A61" s="28"/>
      <c r="B61" s="28"/>
      <c r="C61" s="28" t="s">
        <v>124</v>
      </c>
      <c r="D61" s="28"/>
      <c r="E61" s="35"/>
      <c r="F61" s="35">
        <v>122148.27</v>
      </c>
      <c r="G61" s="35">
        <v>4307.8</v>
      </c>
      <c r="H61" s="34"/>
    </row>
    <row r="62" spans="1:8">
      <c r="A62" s="28"/>
      <c r="B62" s="28"/>
      <c r="C62" s="28" t="s">
        <v>125</v>
      </c>
      <c r="D62" s="28"/>
      <c r="E62" s="35"/>
      <c r="F62" s="35">
        <v>19260.72</v>
      </c>
      <c r="G62" s="35"/>
      <c r="H62" s="34"/>
    </row>
    <row r="63" spans="1:8">
      <c r="A63" s="28"/>
      <c r="B63" s="28"/>
      <c r="C63" s="28" t="s">
        <v>126</v>
      </c>
      <c r="D63" s="28"/>
      <c r="E63" s="35"/>
      <c r="F63" s="35"/>
      <c r="G63" s="35"/>
      <c r="H63" s="34"/>
    </row>
    <row r="64" spans="1:8">
      <c r="A64" s="28"/>
      <c r="B64" s="28"/>
      <c r="C64" s="28" t="s">
        <v>127</v>
      </c>
      <c r="D64" s="28"/>
      <c r="E64" s="35"/>
      <c r="F64" s="35"/>
      <c r="G64" s="35"/>
      <c r="H64" s="34"/>
    </row>
    <row r="65" spans="1:8">
      <c r="A65" s="28"/>
      <c r="B65" s="28"/>
      <c r="C65" s="28" t="s">
        <v>128</v>
      </c>
      <c r="D65" s="28"/>
      <c r="E65" s="35"/>
      <c r="F65" s="35"/>
      <c r="G65" s="35"/>
      <c r="H65" s="34"/>
    </row>
    <row r="66" spans="1:8">
      <c r="A66" s="28"/>
      <c r="B66" s="28"/>
      <c r="C66" s="28" t="s">
        <v>129</v>
      </c>
      <c r="D66" s="28"/>
      <c r="E66" s="35"/>
      <c r="F66" s="35"/>
      <c r="G66" s="35"/>
      <c r="H66" s="34"/>
    </row>
    <row r="67" spans="1:8">
      <c r="A67" s="28"/>
      <c r="B67" s="28"/>
      <c r="C67" s="28" t="s">
        <v>130</v>
      </c>
      <c r="D67" s="28"/>
      <c r="E67" s="35"/>
      <c r="F67" s="35"/>
      <c r="G67" s="35"/>
      <c r="H67" s="34"/>
    </row>
    <row r="68" spans="1:8">
      <c r="A68" s="28"/>
      <c r="B68" s="28"/>
      <c r="C68" s="28" t="s">
        <v>131</v>
      </c>
      <c r="D68" s="28"/>
      <c r="E68" s="35"/>
      <c r="F68" s="35">
        <v>14861.7</v>
      </c>
      <c r="G68" s="35"/>
      <c r="H68" s="34"/>
    </row>
    <row r="69" spans="1:8">
      <c r="A69" s="28"/>
      <c r="B69" s="28"/>
      <c r="C69" s="28" t="s">
        <v>132</v>
      </c>
      <c r="D69" s="28"/>
      <c r="E69" s="35"/>
      <c r="F69" s="35"/>
      <c r="G69" s="35"/>
      <c r="H69" s="34"/>
    </row>
    <row r="70" spans="1:8">
      <c r="A70" s="28"/>
      <c r="B70" s="28"/>
      <c r="C70" s="28" t="s">
        <v>133</v>
      </c>
      <c r="D70" s="28"/>
      <c r="E70" s="35"/>
      <c r="F70" s="35">
        <v>65312.78</v>
      </c>
      <c r="G70" s="35"/>
      <c r="H70" s="34"/>
    </row>
    <row r="71" spans="1:8">
      <c r="A71" s="28"/>
      <c r="B71" s="28"/>
      <c r="C71" s="28" t="s">
        <v>134</v>
      </c>
      <c r="D71" s="28"/>
      <c r="E71" s="35"/>
      <c r="F71" s="35">
        <v>118081.24</v>
      </c>
      <c r="G71" s="35">
        <v>112021.24</v>
      </c>
      <c r="H71" s="34"/>
    </row>
    <row r="72" spans="1:8">
      <c r="A72" s="28"/>
      <c r="B72" s="28"/>
      <c r="C72" s="28" t="s">
        <v>135</v>
      </c>
      <c r="D72" s="28"/>
      <c r="E72" s="35"/>
      <c r="F72" s="35">
        <v>68808</v>
      </c>
      <c r="G72" s="35"/>
      <c r="H72" s="34"/>
    </row>
    <row r="73" spans="1:8">
      <c r="A73" s="28"/>
      <c r="B73" s="28"/>
      <c r="C73" s="28" t="s">
        <v>136</v>
      </c>
      <c r="D73" s="28"/>
      <c r="E73" s="35"/>
      <c r="F73" s="35"/>
      <c r="G73" s="35"/>
      <c r="H73" s="34"/>
    </row>
    <row r="74" spans="1:8">
      <c r="A74" s="28"/>
      <c r="B74" s="28"/>
      <c r="C74" s="28" t="s">
        <v>137</v>
      </c>
      <c r="D74" s="28"/>
      <c r="E74" s="35"/>
      <c r="F74" s="35">
        <v>78042.7</v>
      </c>
      <c r="G74" s="35"/>
      <c r="H74" s="34"/>
    </row>
    <row r="75" spans="1:8">
      <c r="A75" s="28"/>
      <c r="B75" s="28"/>
      <c r="C75" s="44" t="s">
        <v>138</v>
      </c>
      <c r="D75" s="44">
        <v>115041</v>
      </c>
      <c r="E75" s="45">
        <v>115041</v>
      </c>
      <c r="F75" s="45">
        <f>SUM(F76:F81)</f>
        <v>29861.77</v>
      </c>
      <c r="G75" s="45"/>
      <c r="H75" s="34">
        <f t="shared" si="12"/>
        <v>26</v>
      </c>
    </row>
    <row r="76" spans="1:8">
      <c r="A76" s="28"/>
      <c r="B76" s="28"/>
      <c r="C76" s="28" t="s">
        <v>139</v>
      </c>
      <c r="D76" s="28"/>
      <c r="E76" s="35"/>
      <c r="F76" s="35"/>
      <c r="G76" s="35"/>
      <c r="H76" s="34"/>
    </row>
    <row r="77" spans="1:8">
      <c r="A77" s="28"/>
      <c r="B77" s="28"/>
      <c r="C77" s="28" t="s">
        <v>140</v>
      </c>
      <c r="D77" s="28"/>
      <c r="E77" s="35"/>
      <c r="F77" s="35"/>
      <c r="G77" s="35"/>
      <c r="H77" s="34"/>
    </row>
    <row r="78" spans="1:8">
      <c r="A78" s="28"/>
      <c r="B78" s="28"/>
      <c r="C78" s="28" t="s">
        <v>141</v>
      </c>
      <c r="D78" s="28"/>
      <c r="E78" s="35"/>
      <c r="F78" s="35"/>
      <c r="G78" s="35"/>
      <c r="H78" s="34"/>
    </row>
    <row r="79" spans="1:8">
      <c r="A79" s="28"/>
      <c r="B79" s="28"/>
      <c r="C79" s="28" t="s">
        <v>142</v>
      </c>
      <c r="D79" s="28"/>
      <c r="E79" s="35"/>
      <c r="F79" s="35">
        <v>29861.77</v>
      </c>
      <c r="G79" s="35"/>
      <c r="H79" s="34"/>
    </row>
    <row r="80" spans="1:8">
      <c r="A80" s="28"/>
      <c r="B80" s="28"/>
      <c r="C80" s="28" t="s">
        <v>143</v>
      </c>
      <c r="D80" s="28"/>
      <c r="E80" s="35"/>
      <c r="F80" s="35"/>
      <c r="G80" s="35"/>
      <c r="H80" s="34"/>
    </row>
    <row r="81" spans="1:8">
      <c r="A81" s="28"/>
      <c r="B81" s="28"/>
      <c r="C81" s="28" t="s">
        <v>144</v>
      </c>
      <c r="D81" s="28"/>
      <c r="E81" s="35"/>
      <c r="F81" s="35"/>
      <c r="G81" s="35"/>
      <c r="H81" s="34"/>
    </row>
    <row r="82" spans="1:8">
      <c r="A82" s="28"/>
      <c r="B82" s="28"/>
      <c r="C82" s="44" t="s">
        <v>145</v>
      </c>
      <c r="D82" s="44">
        <v>127823</v>
      </c>
      <c r="E82" s="45">
        <v>127823</v>
      </c>
      <c r="F82" s="45">
        <v>112554.34</v>
      </c>
      <c r="G82" s="45">
        <v>1176</v>
      </c>
      <c r="H82" s="48">
        <f t="shared" si="12"/>
        <v>88.1</v>
      </c>
    </row>
    <row r="83" spans="1:8">
      <c r="A83" s="28"/>
      <c r="B83" s="28"/>
      <c r="C83" s="44" t="s">
        <v>146</v>
      </c>
      <c r="D83" s="44">
        <v>89476</v>
      </c>
      <c r="E83" s="45">
        <f>SUM(E84:E85)</f>
        <v>89476</v>
      </c>
      <c r="F83" s="45">
        <v>70711.17</v>
      </c>
      <c r="G83" s="45"/>
      <c r="H83" s="46">
        <f t="shared" si="12"/>
        <v>79</v>
      </c>
    </row>
    <row r="84" spans="1:8">
      <c r="A84" s="28"/>
      <c r="B84" s="28"/>
      <c r="C84" s="28" t="s">
        <v>147</v>
      </c>
      <c r="D84" s="28">
        <v>70303</v>
      </c>
      <c r="E84" s="35">
        <v>70303</v>
      </c>
      <c r="F84" s="35">
        <v>70711.17</v>
      </c>
      <c r="G84" s="35"/>
      <c r="H84" s="46">
        <f t="shared" si="12"/>
        <v>100.6</v>
      </c>
    </row>
    <row r="85" spans="1:8">
      <c r="A85" s="28"/>
      <c r="B85" s="28"/>
      <c r="C85" s="28" t="s">
        <v>148</v>
      </c>
      <c r="D85" s="28">
        <v>19173</v>
      </c>
      <c r="E85" s="35">
        <v>19173</v>
      </c>
      <c r="F85" s="35"/>
      <c r="G85" s="35"/>
      <c r="H85" s="46">
        <f t="shared" si="12"/>
        <v>0</v>
      </c>
    </row>
    <row r="86" spans="1:8">
      <c r="A86" s="28"/>
      <c r="B86" s="28"/>
      <c r="C86" s="44" t="s">
        <v>149</v>
      </c>
      <c r="D86" s="44">
        <v>31956</v>
      </c>
      <c r="E86" s="45">
        <v>31956</v>
      </c>
      <c r="F86" s="45"/>
      <c r="G86" s="45"/>
      <c r="H86" s="46">
        <f t="shared" si="12"/>
        <v>0</v>
      </c>
    </row>
    <row r="87" spans="1:8">
      <c r="A87" s="28"/>
      <c r="B87" s="28"/>
      <c r="C87" s="28" t="s">
        <v>150</v>
      </c>
      <c r="D87" s="28">
        <v>31956</v>
      </c>
      <c r="E87" s="35">
        <v>31956</v>
      </c>
      <c r="F87" s="35"/>
      <c r="G87" s="35"/>
      <c r="H87" s="46">
        <f t="shared" si="12"/>
        <v>0</v>
      </c>
    </row>
    <row r="88" spans="1:8">
      <c r="A88" s="28"/>
      <c r="B88" s="28"/>
      <c r="C88" s="44" t="s">
        <v>151</v>
      </c>
      <c r="D88" s="44">
        <v>387224</v>
      </c>
      <c r="E88" s="45">
        <f>SUM(E89:E92)</f>
        <v>387224</v>
      </c>
      <c r="F88" s="45">
        <f>SUM(F89:F92)</f>
        <v>363928.19</v>
      </c>
      <c r="G88" s="45"/>
      <c r="H88" s="46">
        <f t="shared" si="12"/>
        <v>94</v>
      </c>
    </row>
    <row r="89" spans="1:8">
      <c r="A89" s="28"/>
      <c r="B89" s="28"/>
      <c r="C89" s="28" t="s">
        <v>152</v>
      </c>
      <c r="D89" s="28">
        <v>31061</v>
      </c>
      <c r="E89" s="35">
        <v>31061</v>
      </c>
      <c r="F89" s="35">
        <v>3882.63</v>
      </c>
      <c r="G89" s="35"/>
      <c r="H89" s="34">
        <f t="shared" si="12"/>
        <v>12.5</v>
      </c>
    </row>
    <row r="90" spans="1:8">
      <c r="A90" s="28"/>
      <c r="B90" s="28"/>
      <c r="C90" s="28" t="s">
        <v>153</v>
      </c>
      <c r="D90" s="28">
        <v>27178</v>
      </c>
      <c r="E90" s="35">
        <v>27178</v>
      </c>
      <c r="F90" s="35">
        <v>31061.06</v>
      </c>
      <c r="G90" s="35"/>
      <c r="H90" s="34">
        <f t="shared" si="12"/>
        <v>114.3</v>
      </c>
    </row>
    <row r="91" spans="1:8">
      <c r="A91" s="28"/>
      <c r="B91" s="28"/>
      <c r="C91" s="28" t="s">
        <v>154</v>
      </c>
      <c r="D91" s="28">
        <v>293194</v>
      </c>
      <c r="E91" s="35">
        <v>293194</v>
      </c>
      <c r="F91" s="35">
        <v>293193.98</v>
      </c>
      <c r="G91" s="35"/>
      <c r="H91" s="42">
        <f t="shared" si="12"/>
        <v>100</v>
      </c>
    </row>
    <row r="92" spans="1:8">
      <c r="A92" s="28"/>
      <c r="B92" s="28"/>
      <c r="C92" s="28" t="s">
        <v>155</v>
      </c>
      <c r="D92" s="28">
        <v>35791</v>
      </c>
      <c r="E92" s="35">
        <v>35791</v>
      </c>
      <c r="F92" s="35">
        <v>35790.519999999997</v>
      </c>
      <c r="G92" s="35"/>
      <c r="H92" s="42">
        <f t="shared" ref="H92:H161" si="22">ROUND(F92/E92*100,1)</f>
        <v>100</v>
      </c>
    </row>
    <row r="93" spans="1:8">
      <c r="A93" s="44" t="s">
        <v>156</v>
      </c>
      <c r="B93" s="44"/>
      <c r="C93" s="44" t="s">
        <v>157</v>
      </c>
      <c r="D93" s="44">
        <v>73499</v>
      </c>
      <c r="E93" s="45">
        <f>SUM(E94:E95)</f>
        <v>79749</v>
      </c>
      <c r="F93" s="45">
        <f t="shared" ref="F93" si="23">SUM(F94:F95)</f>
        <v>5098.5600000000004</v>
      </c>
      <c r="G93" s="45"/>
      <c r="H93" s="34">
        <f t="shared" si="22"/>
        <v>6.4</v>
      </c>
    </row>
    <row r="94" spans="1:8">
      <c r="A94" s="28"/>
      <c r="B94" s="28"/>
      <c r="C94" s="28" t="s">
        <v>158</v>
      </c>
      <c r="D94" s="28">
        <v>73499</v>
      </c>
      <c r="E94" s="35">
        <v>73499</v>
      </c>
      <c r="F94" s="35">
        <v>5098.5600000000004</v>
      </c>
      <c r="G94" s="35"/>
      <c r="H94" s="34">
        <f t="shared" si="22"/>
        <v>6.9</v>
      </c>
    </row>
    <row r="95" spans="1:8">
      <c r="A95" s="28"/>
      <c r="B95" s="28"/>
      <c r="C95" s="28" t="s">
        <v>159</v>
      </c>
      <c r="D95" s="28"/>
      <c r="E95" s="35">
        <v>6250</v>
      </c>
      <c r="F95" s="35"/>
      <c r="G95" s="35"/>
      <c r="H95" s="46">
        <f t="shared" si="22"/>
        <v>0</v>
      </c>
    </row>
    <row r="96" spans="1:8">
      <c r="A96" s="44" t="s">
        <v>160</v>
      </c>
      <c r="B96" s="44"/>
      <c r="C96" s="44" t="s">
        <v>161</v>
      </c>
      <c r="D96" s="44">
        <v>1278233</v>
      </c>
      <c r="E96" s="45">
        <f>SUM(E97:E98)</f>
        <v>1278233</v>
      </c>
      <c r="F96" s="45">
        <f t="shared" ref="F96" si="24">SUM(F97:F98)</f>
        <v>12407.93</v>
      </c>
      <c r="G96" s="45"/>
      <c r="H96" s="46">
        <f t="shared" si="22"/>
        <v>1</v>
      </c>
    </row>
    <row r="97" spans="1:8">
      <c r="A97" s="28"/>
      <c r="B97" s="28"/>
      <c r="C97" s="28" t="s">
        <v>162</v>
      </c>
      <c r="D97" s="28">
        <v>191735</v>
      </c>
      <c r="E97" s="35">
        <v>191735</v>
      </c>
      <c r="F97" s="35">
        <v>12407.93</v>
      </c>
      <c r="G97" s="35"/>
      <c r="H97" s="46">
        <f t="shared" si="22"/>
        <v>6.5</v>
      </c>
    </row>
    <row r="98" spans="1:8">
      <c r="A98" s="28"/>
      <c r="B98" s="28" t="s">
        <v>98</v>
      </c>
      <c r="C98" s="28" t="s">
        <v>162</v>
      </c>
      <c r="D98" s="28">
        <v>1086498</v>
      </c>
      <c r="E98" s="35">
        <v>1086498</v>
      </c>
      <c r="F98" s="35"/>
      <c r="G98" s="35"/>
      <c r="H98" s="46">
        <f t="shared" si="22"/>
        <v>0</v>
      </c>
    </row>
    <row r="99" spans="1:8">
      <c r="A99" s="31" t="s">
        <v>73</v>
      </c>
      <c r="B99" s="31"/>
      <c r="C99" s="31" t="s">
        <v>46</v>
      </c>
      <c r="D99" s="31">
        <v>157606</v>
      </c>
      <c r="E99" s="38">
        <f>SUM(E100,E102)</f>
        <v>157606</v>
      </c>
      <c r="F99" s="38">
        <f>SUM(F100,F102)</f>
        <v>152875</v>
      </c>
      <c r="G99" s="38"/>
      <c r="H99" s="43">
        <f t="shared" si="22"/>
        <v>97</v>
      </c>
    </row>
    <row r="100" spans="1:8">
      <c r="A100" s="44" t="s">
        <v>163</v>
      </c>
      <c r="B100" s="44"/>
      <c r="C100" s="44" t="s">
        <v>164</v>
      </c>
      <c r="D100" s="44">
        <v>138433</v>
      </c>
      <c r="E100" s="45">
        <f>SUM(E101)</f>
        <v>138433</v>
      </c>
      <c r="F100" s="45">
        <f>SUM(F101)</f>
        <v>138413</v>
      </c>
      <c r="G100" s="45"/>
      <c r="H100" s="47">
        <f t="shared" si="22"/>
        <v>100</v>
      </c>
    </row>
    <row r="101" spans="1:8">
      <c r="A101" s="28"/>
      <c r="B101" s="28"/>
      <c r="C101" s="28" t="s">
        <v>165</v>
      </c>
      <c r="D101" s="28">
        <v>138433</v>
      </c>
      <c r="E101" s="35">
        <v>138433</v>
      </c>
      <c r="F101" s="35">
        <v>138413</v>
      </c>
      <c r="G101" s="35"/>
      <c r="H101" s="46">
        <f t="shared" si="22"/>
        <v>100</v>
      </c>
    </row>
    <row r="102" spans="1:8">
      <c r="A102" s="44" t="s">
        <v>166</v>
      </c>
      <c r="B102" s="44"/>
      <c r="C102" s="44" t="s">
        <v>167</v>
      </c>
      <c r="D102" s="44">
        <v>19173</v>
      </c>
      <c r="E102" s="45">
        <f>SUM(E103,E104)</f>
        <v>19173</v>
      </c>
      <c r="F102" s="45">
        <f t="shared" ref="F102" si="25">SUM(F103,F104)</f>
        <v>14462</v>
      </c>
      <c r="G102" s="45"/>
      <c r="H102" s="46">
        <f t="shared" si="22"/>
        <v>75.400000000000006</v>
      </c>
    </row>
    <row r="103" spans="1:8">
      <c r="A103" s="28"/>
      <c r="B103" s="28"/>
      <c r="C103" s="28" t="s">
        <v>168</v>
      </c>
      <c r="D103" s="28">
        <v>12782</v>
      </c>
      <c r="E103" s="35">
        <v>12782</v>
      </c>
      <c r="F103" s="35">
        <v>12782</v>
      </c>
      <c r="G103" s="35"/>
      <c r="H103" s="46">
        <f t="shared" si="22"/>
        <v>100</v>
      </c>
    </row>
    <row r="104" spans="1:8">
      <c r="A104" s="28"/>
      <c r="B104" s="28"/>
      <c r="C104" s="28" t="s">
        <v>169</v>
      </c>
      <c r="D104" s="28">
        <v>6391</v>
      </c>
      <c r="E104" s="35">
        <v>6391</v>
      </c>
      <c r="F104" s="35">
        <v>1680</v>
      </c>
      <c r="G104" s="35"/>
      <c r="H104" s="46">
        <f t="shared" si="22"/>
        <v>26.3</v>
      </c>
    </row>
    <row r="105" spans="1:8">
      <c r="A105" s="31" t="s">
        <v>74</v>
      </c>
      <c r="B105" s="31"/>
      <c r="C105" s="31" t="s">
        <v>170</v>
      </c>
      <c r="D105" s="31">
        <v>114028</v>
      </c>
      <c r="E105" s="38">
        <f>SUM(E106,E110)</f>
        <v>114028</v>
      </c>
      <c r="F105" s="38">
        <f>SUM(F106,F110)</f>
        <v>49894</v>
      </c>
      <c r="G105" s="38">
        <f>SUM(G106,G110)</f>
        <v>960</v>
      </c>
      <c r="H105" s="43">
        <f t="shared" si="22"/>
        <v>43.8</v>
      </c>
    </row>
    <row r="106" spans="1:8">
      <c r="A106" s="44" t="s">
        <v>171</v>
      </c>
      <c r="B106" s="44"/>
      <c r="C106" s="44" t="s">
        <v>172</v>
      </c>
      <c r="D106" s="44">
        <v>102578</v>
      </c>
      <c r="E106" s="45">
        <f>SUM(E107:E109)</f>
        <v>102578</v>
      </c>
      <c r="F106" s="45">
        <f t="shared" ref="F106:G106" si="26">SUM(F107:F109)</f>
        <v>38443.800000000003</v>
      </c>
      <c r="G106" s="45">
        <f t="shared" si="26"/>
        <v>960</v>
      </c>
      <c r="H106" s="47">
        <f t="shared" si="22"/>
        <v>37.5</v>
      </c>
    </row>
    <row r="107" spans="1:8">
      <c r="A107" s="28"/>
      <c r="B107" s="28"/>
      <c r="C107" s="28" t="s">
        <v>173</v>
      </c>
      <c r="D107" s="28">
        <v>63912</v>
      </c>
      <c r="E107" s="35">
        <v>63912</v>
      </c>
      <c r="F107" s="35">
        <v>35563.800000000003</v>
      </c>
      <c r="G107" s="35">
        <v>960</v>
      </c>
      <c r="H107" s="46">
        <f t="shared" si="22"/>
        <v>55.6</v>
      </c>
    </row>
    <row r="108" spans="1:8">
      <c r="A108" s="28"/>
      <c r="B108" s="28"/>
      <c r="C108" s="28" t="s">
        <v>174</v>
      </c>
      <c r="D108" s="28">
        <v>9906</v>
      </c>
      <c r="E108" s="35">
        <v>9906</v>
      </c>
      <c r="F108" s="35">
        <v>2880</v>
      </c>
      <c r="G108" s="35"/>
      <c r="H108" s="46">
        <f t="shared" si="22"/>
        <v>29.1</v>
      </c>
    </row>
    <row r="109" spans="1:8">
      <c r="A109" s="28"/>
      <c r="B109" s="28"/>
      <c r="C109" s="28" t="s">
        <v>175</v>
      </c>
      <c r="D109" s="28">
        <v>28760</v>
      </c>
      <c r="E109" s="35">
        <v>28760</v>
      </c>
      <c r="F109" s="35"/>
      <c r="G109" s="35"/>
      <c r="H109" s="46">
        <f t="shared" si="22"/>
        <v>0</v>
      </c>
    </row>
    <row r="110" spans="1:8">
      <c r="A110" s="44" t="s">
        <v>176</v>
      </c>
      <c r="B110" s="44"/>
      <c r="C110" s="44" t="s">
        <v>177</v>
      </c>
      <c r="D110" s="44">
        <v>11450</v>
      </c>
      <c r="E110" s="45">
        <f>SUM(E111:E112)</f>
        <v>11450</v>
      </c>
      <c r="F110" s="45">
        <f t="shared" ref="F110" si="27">SUM(F111:F112)</f>
        <v>11450.2</v>
      </c>
      <c r="G110" s="45"/>
      <c r="H110" s="46">
        <f t="shared" si="22"/>
        <v>100</v>
      </c>
    </row>
    <row r="111" spans="1:8">
      <c r="A111" s="28"/>
      <c r="B111" s="28"/>
      <c r="C111" s="28" t="s">
        <v>178</v>
      </c>
      <c r="D111" s="28">
        <v>9663</v>
      </c>
      <c r="E111" s="35">
        <v>9663</v>
      </c>
      <c r="F111" s="35">
        <v>9663.44</v>
      </c>
      <c r="G111" s="35"/>
      <c r="H111" s="46">
        <f t="shared" si="22"/>
        <v>100</v>
      </c>
    </row>
    <row r="112" spans="1:8">
      <c r="A112" s="28"/>
      <c r="B112" s="28"/>
      <c r="C112" s="28" t="s">
        <v>179</v>
      </c>
      <c r="D112" s="28">
        <v>1787</v>
      </c>
      <c r="E112" s="35">
        <v>1787</v>
      </c>
      <c r="F112" s="35">
        <v>1786.76</v>
      </c>
      <c r="G112" s="35"/>
      <c r="H112" s="46">
        <f t="shared" si="22"/>
        <v>100</v>
      </c>
    </row>
    <row r="113" spans="1:8">
      <c r="A113" s="28"/>
      <c r="B113" s="28"/>
      <c r="C113" s="31" t="s">
        <v>180</v>
      </c>
      <c r="D113" s="31">
        <v>319558</v>
      </c>
      <c r="E113" s="38">
        <f>SUM(E114)</f>
        <v>449558</v>
      </c>
      <c r="F113" s="38">
        <f t="shared" ref="F113:F114" si="28">SUM(F114)</f>
        <v>196930</v>
      </c>
      <c r="G113" s="38"/>
      <c r="H113" s="43">
        <f t="shared" si="22"/>
        <v>43.8</v>
      </c>
    </row>
    <row r="114" spans="1:8">
      <c r="A114" s="31" t="s">
        <v>72</v>
      </c>
      <c r="B114" s="31"/>
      <c r="C114" s="31" t="s">
        <v>181</v>
      </c>
      <c r="D114" s="31">
        <v>319558</v>
      </c>
      <c r="E114" s="38">
        <f>SUM(E115)</f>
        <v>449558</v>
      </c>
      <c r="F114" s="38">
        <f t="shared" si="28"/>
        <v>196930</v>
      </c>
      <c r="G114" s="38"/>
      <c r="H114" s="43">
        <f t="shared" si="22"/>
        <v>43.8</v>
      </c>
    </row>
    <row r="115" spans="1:8" ht="13.5">
      <c r="A115" s="49" t="s">
        <v>182</v>
      </c>
      <c r="B115" s="49"/>
      <c r="C115" s="50" t="s">
        <v>183</v>
      </c>
      <c r="D115" s="49">
        <v>319558</v>
      </c>
      <c r="E115" s="51">
        <v>449558</v>
      </c>
      <c r="F115" s="52">
        <v>196930</v>
      </c>
      <c r="G115" s="52"/>
      <c r="H115" s="53">
        <f t="shared" si="22"/>
        <v>43.8</v>
      </c>
    </row>
    <row r="116" spans="1:8" s="58" customFormat="1">
      <c r="A116" s="54"/>
      <c r="B116" s="54"/>
      <c r="C116" s="55" t="s">
        <v>184</v>
      </c>
      <c r="D116" s="55">
        <v>3112051</v>
      </c>
      <c r="E116" s="56">
        <f>SUM(E117,E129,E133,E153,E181)</f>
        <v>5041771</v>
      </c>
      <c r="F116" s="56">
        <f t="shared" ref="F116:G116" si="29">SUM(F117,F129,F133,F153,F181)</f>
        <v>3223064.68</v>
      </c>
      <c r="G116" s="56">
        <f t="shared" si="29"/>
        <v>353454.33</v>
      </c>
      <c r="H116" s="57">
        <f t="shared" si="22"/>
        <v>63.9</v>
      </c>
    </row>
    <row r="117" spans="1:8">
      <c r="A117" s="31" t="s">
        <v>72</v>
      </c>
      <c r="B117" s="31"/>
      <c r="C117" s="31" t="s">
        <v>181</v>
      </c>
      <c r="D117" s="31">
        <v>57521</v>
      </c>
      <c r="E117" s="38">
        <f>SUM(E122,E124,E118,E120)</f>
        <v>448005</v>
      </c>
      <c r="F117" s="38">
        <f>SUM(F118,F120,F122,F124)</f>
        <v>78035.97</v>
      </c>
      <c r="G117" s="38">
        <f>SUM(G118,G120,G122,G124)</f>
        <v>51130.15</v>
      </c>
      <c r="H117" s="37">
        <f t="shared" si="22"/>
        <v>17.399999999999999</v>
      </c>
    </row>
    <row r="118" spans="1:8">
      <c r="A118" s="59" t="s">
        <v>185</v>
      </c>
      <c r="B118" s="31"/>
      <c r="C118" s="44" t="s">
        <v>186</v>
      </c>
      <c r="D118" s="31"/>
      <c r="E118" s="45">
        <f>SUM(E119)</f>
        <v>9172</v>
      </c>
      <c r="F118" s="35">
        <f t="shared" ref="F118:G118" si="30">SUM(F119)</f>
        <v>1604</v>
      </c>
      <c r="G118" s="35">
        <f t="shared" si="30"/>
        <v>1604</v>
      </c>
      <c r="H118" s="37">
        <f t="shared" si="22"/>
        <v>17.5</v>
      </c>
    </row>
    <row r="119" spans="1:8">
      <c r="A119" s="31"/>
      <c r="B119" s="31"/>
      <c r="C119" s="28" t="s">
        <v>187</v>
      </c>
      <c r="D119" s="31"/>
      <c r="E119" s="35">
        <v>9172</v>
      </c>
      <c r="F119" s="35">
        <v>1604</v>
      </c>
      <c r="G119" s="35">
        <v>1604</v>
      </c>
      <c r="H119" s="37">
        <f t="shared" si="22"/>
        <v>17.5</v>
      </c>
    </row>
    <row r="120" spans="1:8">
      <c r="A120" s="59" t="s">
        <v>188</v>
      </c>
      <c r="B120" s="31"/>
      <c r="C120" s="44" t="s">
        <v>189</v>
      </c>
      <c r="D120" s="31"/>
      <c r="E120" s="35">
        <f>SUM(E121)</f>
        <v>32000</v>
      </c>
      <c r="F120" s="35">
        <f t="shared" ref="F120:G120" si="31">SUM(F121)</f>
        <v>32000</v>
      </c>
      <c r="G120" s="35">
        <f t="shared" si="31"/>
        <v>32000</v>
      </c>
      <c r="H120" s="37">
        <f t="shared" si="22"/>
        <v>100</v>
      </c>
    </row>
    <row r="121" spans="1:8">
      <c r="A121" s="31"/>
      <c r="B121" s="31"/>
      <c r="C121" s="28" t="s">
        <v>190</v>
      </c>
      <c r="D121" s="31"/>
      <c r="E121" s="35">
        <v>32000</v>
      </c>
      <c r="F121" s="35">
        <f>SUM(G121)</f>
        <v>32000</v>
      </c>
      <c r="G121" s="35">
        <v>32000</v>
      </c>
      <c r="H121" s="37">
        <f t="shared" si="22"/>
        <v>100</v>
      </c>
    </row>
    <row r="122" spans="1:8">
      <c r="A122" s="44" t="s">
        <v>191</v>
      </c>
      <c r="B122" s="44"/>
      <c r="C122" s="44" t="s">
        <v>192</v>
      </c>
      <c r="D122" s="44"/>
      <c r="E122" s="45">
        <f>SUM(E123)</f>
        <v>244792</v>
      </c>
      <c r="F122" s="45"/>
      <c r="G122" s="45"/>
      <c r="H122" s="46">
        <f t="shared" si="22"/>
        <v>0</v>
      </c>
    </row>
    <row r="123" spans="1:8">
      <c r="A123" s="28"/>
      <c r="B123" s="28"/>
      <c r="C123" s="28" t="s">
        <v>193</v>
      </c>
      <c r="D123" s="28"/>
      <c r="E123" s="35">
        <v>244792</v>
      </c>
      <c r="F123" s="35"/>
      <c r="G123" s="35"/>
      <c r="H123" s="46">
        <f t="shared" si="22"/>
        <v>0</v>
      </c>
    </row>
    <row r="124" spans="1:8">
      <c r="A124" s="44" t="s">
        <v>194</v>
      </c>
      <c r="B124" s="44"/>
      <c r="C124" s="44" t="s">
        <v>195</v>
      </c>
      <c r="D124" s="44">
        <v>57521</v>
      </c>
      <c r="E124" s="45">
        <f>SUM(E125:E128)</f>
        <v>162041</v>
      </c>
      <c r="F124" s="45">
        <f t="shared" ref="F124:G124" si="32">SUM(F125:F128)</f>
        <v>44431.97</v>
      </c>
      <c r="G124" s="45">
        <f t="shared" si="32"/>
        <v>17526.150000000001</v>
      </c>
      <c r="H124" s="34">
        <f t="shared" si="22"/>
        <v>27.4</v>
      </c>
    </row>
    <row r="125" spans="1:8">
      <c r="A125" s="28"/>
      <c r="B125" s="28"/>
      <c r="C125" s="28" t="s">
        <v>196</v>
      </c>
      <c r="D125" s="28">
        <v>31956</v>
      </c>
      <c r="E125" s="35">
        <v>31956</v>
      </c>
      <c r="F125" s="35">
        <v>17739.82</v>
      </c>
      <c r="G125" s="35">
        <v>2061.66</v>
      </c>
      <c r="H125" s="34">
        <f t="shared" si="22"/>
        <v>55.5</v>
      </c>
    </row>
    <row r="126" spans="1:8">
      <c r="A126" s="28"/>
      <c r="B126" s="28"/>
      <c r="C126" s="28" t="s">
        <v>197</v>
      </c>
      <c r="D126" s="28"/>
      <c r="E126" s="35">
        <v>72850</v>
      </c>
      <c r="F126" s="35">
        <v>11953.6</v>
      </c>
      <c r="G126" s="35">
        <v>9403.6</v>
      </c>
      <c r="H126" s="34">
        <f t="shared" si="22"/>
        <v>16.399999999999999</v>
      </c>
    </row>
    <row r="127" spans="1:8">
      <c r="A127" s="28"/>
      <c r="B127" s="28"/>
      <c r="C127" s="28" t="s">
        <v>198</v>
      </c>
      <c r="D127" s="28">
        <v>25565</v>
      </c>
      <c r="E127" s="35">
        <v>25565</v>
      </c>
      <c r="F127" s="35">
        <v>7360.22</v>
      </c>
      <c r="G127" s="35">
        <v>3722.56</v>
      </c>
      <c r="H127" s="34">
        <f t="shared" si="22"/>
        <v>28.8</v>
      </c>
    </row>
    <row r="128" spans="1:8">
      <c r="A128" s="28"/>
      <c r="B128" s="28"/>
      <c r="C128" s="28" t="s">
        <v>199</v>
      </c>
      <c r="D128" s="28"/>
      <c r="E128" s="35">
        <f>4670+27000</f>
        <v>31670</v>
      </c>
      <c r="F128" s="35">
        <v>7378.33</v>
      </c>
      <c r="G128" s="35">
        <v>2338.33</v>
      </c>
      <c r="H128" s="34">
        <f t="shared" si="22"/>
        <v>23.3</v>
      </c>
    </row>
    <row r="129" spans="1:8">
      <c r="A129" s="59" t="s">
        <v>74</v>
      </c>
      <c r="B129" s="28"/>
      <c r="C129" s="31" t="s">
        <v>75</v>
      </c>
      <c r="D129" s="31">
        <v>89476</v>
      </c>
      <c r="E129" s="38">
        <f>SUM(E130)</f>
        <v>89476</v>
      </c>
      <c r="F129" s="38">
        <f t="shared" ref="F129:G129" si="33">SUM(F130)</f>
        <v>79356.759999999995</v>
      </c>
      <c r="G129" s="38">
        <f t="shared" si="33"/>
        <v>326.67</v>
      </c>
      <c r="H129" s="37">
        <f t="shared" si="22"/>
        <v>88.7</v>
      </c>
    </row>
    <row r="130" spans="1:8">
      <c r="A130" s="28"/>
      <c r="B130" s="28"/>
      <c r="C130" s="44" t="s">
        <v>200</v>
      </c>
      <c r="D130" s="44">
        <v>89476</v>
      </c>
      <c r="E130" s="45">
        <f>SUM(E131,E132)</f>
        <v>89476</v>
      </c>
      <c r="F130" s="45">
        <f t="shared" ref="F130:G130" si="34">SUM(F131,F132)</f>
        <v>79356.759999999995</v>
      </c>
      <c r="G130" s="45">
        <f t="shared" si="34"/>
        <v>326.67</v>
      </c>
      <c r="H130" s="48">
        <f t="shared" si="22"/>
        <v>88.7</v>
      </c>
    </row>
    <row r="131" spans="1:8">
      <c r="A131" s="28"/>
      <c r="B131" s="28"/>
      <c r="C131" s="28" t="s">
        <v>201</v>
      </c>
      <c r="D131" s="28">
        <v>57520</v>
      </c>
      <c r="E131" s="35">
        <v>57520</v>
      </c>
      <c r="F131" s="35">
        <v>47376.45</v>
      </c>
      <c r="G131" s="35">
        <v>326.67</v>
      </c>
      <c r="H131" s="34">
        <f t="shared" si="22"/>
        <v>82.4</v>
      </c>
    </row>
    <row r="132" spans="1:8">
      <c r="A132" s="28"/>
      <c r="B132" s="28"/>
      <c r="C132" s="28" t="s">
        <v>202</v>
      </c>
      <c r="D132" s="28">
        <v>31956</v>
      </c>
      <c r="E132" s="35">
        <v>31956</v>
      </c>
      <c r="F132" s="35">
        <v>31980.31</v>
      </c>
      <c r="G132" s="35"/>
      <c r="H132" s="34">
        <f t="shared" si="22"/>
        <v>100.1</v>
      </c>
    </row>
    <row r="133" spans="1:8">
      <c r="A133" s="31" t="s">
        <v>76</v>
      </c>
      <c r="B133" s="31"/>
      <c r="C133" s="31" t="s">
        <v>203</v>
      </c>
      <c r="D133" s="31">
        <v>2212111</v>
      </c>
      <c r="E133" s="38">
        <f>SUM(E134,E138,E140,E144,E147,E151,E149)</f>
        <v>3120982</v>
      </c>
      <c r="F133" s="38">
        <f>SUM(F134,F138,F140,F144,F147,F151,F149)</f>
        <v>2238346.69</v>
      </c>
      <c r="G133" s="38">
        <f>SUM(G134,G138,G140,G144,G147,G151,G149)</f>
        <v>23281.73</v>
      </c>
      <c r="H133" s="37">
        <f t="shared" si="22"/>
        <v>71.7</v>
      </c>
    </row>
    <row r="134" spans="1:8">
      <c r="A134" s="44" t="s">
        <v>204</v>
      </c>
      <c r="B134" s="44"/>
      <c r="C134" s="44" t="s">
        <v>205</v>
      </c>
      <c r="D134" s="44">
        <v>658417</v>
      </c>
      <c r="E134" s="45">
        <f>SUM(E135:E137)</f>
        <v>1529932</v>
      </c>
      <c r="F134" s="45">
        <f t="shared" ref="F134:G134" si="35">SUM(F135:F137)</f>
        <v>991197.37</v>
      </c>
      <c r="G134" s="45">
        <f t="shared" si="35"/>
        <v>14020.52</v>
      </c>
      <c r="H134" s="47">
        <f t="shared" si="22"/>
        <v>64.8</v>
      </c>
    </row>
    <row r="135" spans="1:8">
      <c r="A135" s="28"/>
      <c r="B135" s="28"/>
      <c r="C135" s="28" t="s">
        <v>206</v>
      </c>
      <c r="D135" s="28">
        <v>293354</v>
      </c>
      <c r="E135" s="35">
        <v>293354</v>
      </c>
      <c r="F135" s="35">
        <v>286905.15999999997</v>
      </c>
      <c r="G135" s="35">
        <v>14020.52</v>
      </c>
      <c r="H135" s="34">
        <f t="shared" si="22"/>
        <v>97.8</v>
      </c>
    </row>
    <row r="136" spans="1:8">
      <c r="A136" s="28"/>
      <c r="B136" s="28" t="s">
        <v>98</v>
      </c>
      <c r="C136" s="28" t="s">
        <v>206</v>
      </c>
      <c r="D136" s="28">
        <v>365063</v>
      </c>
      <c r="E136" s="35">
        <v>1219078</v>
      </c>
      <c r="F136" s="35">
        <v>687718.82</v>
      </c>
      <c r="G136" s="35"/>
      <c r="H136" s="34">
        <f t="shared" si="22"/>
        <v>56.4</v>
      </c>
    </row>
    <row r="137" spans="1:8">
      <c r="A137" s="28"/>
      <c r="B137" s="28"/>
      <c r="C137" s="28" t="s">
        <v>207</v>
      </c>
      <c r="D137" s="28"/>
      <c r="E137" s="35">
        <v>17500</v>
      </c>
      <c r="F137" s="35">
        <v>16573.39</v>
      </c>
      <c r="G137" s="35"/>
      <c r="H137" s="34">
        <f t="shared" si="22"/>
        <v>94.7</v>
      </c>
    </row>
    <row r="138" spans="1:8">
      <c r="A138" s="44" t="s">
        <v>208</v>
      </c>
      <c r="B138" s="44"/>
      <c r="C138" s="44" t="s">
        <v>209</v>
      </c>
      <c r="D138" s="44">
        <v>958675</v>
      </c>
      <c r="E138" s="45">
        <f>SUM(E139)</f>
        <v>958675</v>
      </c>
      <c r="F138" s="45">
        <f t="shared" ref="F138" si="36">SUM(F139)</f>
        <v>958674.76</v>
      </c>
      <c r="G138" s="45"/>
      <c r="H138" s="47">
        <f t="shared" si="22"/>
        <v>100</v>
      </c>
    </row>
    <row r="139" spans="1:8">
      <c r="A139" s="28"/>
      <c r="B139" s="28"/>
      <c r="C139" s="28" t="s">
        <v>210</v>
      </c>
      <c r="D139" s="28">
        <v>958675</v>
      </c>
      <c r="E139" s="35">
        <v>958675</v>
      </c>
      <c r="F139" s="35">
        <v>958674.76</v>
      </c>
      <c r="G139" s="35"/>
      <c r="H139" s="46">
        <f t="shared" si="22"/>
        <v>100</v>
      </c>
    </row>
    <row r="140" spans="1:8">
      <c r="A140" s="60" t="s">
        <v>211</v>
      </c>
      <c r="B140" s="28"/>
      <c r="C140" s="44" t="s">
        <v>212</v>
      </c>
      <c r="D140" s="44">
        <v>108651</v>
      </c>
      <c r="E140" s="45">
        <f>SUM(E141,E142,E143)</f>
        <v>111401</v>
      </c>
      <c r="F140" s="45">
        <f t="shared" ref="F140:G140" si="37">SUM(F141,F142,F143)</f>
        <v>14807.52</v>
      </c>
      <c r="G140" s="45">
        <f t="shared" si="37"/>
        <v>6911.21</v>
      </c>
      <c r="H140" s="46">
        <f t="shared" si="22"/>
        <v>13.3</v>
      </c>
    </row>
    <row r="141" spans="1:8">
      <c r="A141" s="28"/>
      <c r="B141" s="28"/>
      <c r="C141" s="28" t="s">
        <v>213</v>
      </c>
      <c r="D141" s="28">
        <v>102259</v>
      </c>
      <c r="E141" s="35">
        <v>102259</v>
      </c>
      <c r="F141" s="35">
        <v>5150</v>
      </c>
      <c r="G141" s="35"/>
      <c r="H141" s="46">
        <f t="shared" si="22"/>
        <v>5</v>
      </c>
    </row>
    <row r="142" spans="1:8">
      <c r="A142" s="28"/>
      <c r="B142" s="28"/>
      <c r="C142" s="28" t="s">
        <v>213</v>
      </c>
      <c r="D142" s="28"/>
      <c r="E142" s="35">
        <v>2750</v>
      </c>
      <c r="F142" s="35">
        <v>3100.53</v>
      </c>
      <c r="G142" s="35">
        <v>575.21</v>
      </c>
      <c r="H142" s="46">
        <f t="shared" si="22"/>
        <v>112.7</v>
      </c>
    </row>
    <row r="143" spans="1:8">
      <c r="A143" s="28"/>
      <c r="B143" s="28"/>
      <c r="C143" s="28" t="s">
        <v>214</v>
      </c>
      <c r="D143" s="28">
        <v>6392</v>
      </c>
      <c r="E143" s="35">
        <v>6392</v>
      </c>
      <c r="F143" s="35">
        <v>6556.99</v>
      </c>
      <c r="G143" s="35">
        <v>6336</v>
      </c>
      <c r="H143" s="46">
        <f t="shared" si="22"/>
        <v>102.6</v>
      </c>
    </row>
    <row r="144" spans="1:8">
      <c r="A144" s="44" t="s">
        <v>215</v>
      </c>
      <c r="B144" s="44"/>
      <c r="C144" s="44" t="s">
        <v>216</v>
      </c>
      <c r="D144" s="44">
        <v>255647</v>
      </c>
      <c r="E144" s="45">
        <f>SUM(E145,E146)</f>
        <v>287903</v>
      </c>
      <c r="F144" s="45">
        <f t="shared" ref="F144" si="38">SUM(F145,F146)</f>
        <v>41593.599999999999</v>
      </c>
      <c r="G144" s="45"/>
      <c r="H144" s="46">
        <f t="shared" si="22"/>
        <v>14.4</v>
      </c>
    </row>
    <row r="145" spans="1:8">
      <c r="A145" s="28"/>
      <c r="B145" s="28"/>
      <c r="C145" s="28" t="s">
        <v>217</v>
      </c>
      <c r="D145" s="28">
        <v>63912</v>
      </c>
      <c r="E145" s="35">
        <v>96168</v>
      </c>
      <c r="F145" s="35">
        <v>41593.599999999999</v>
      </c>
      <c r="G145" s="35"/>
      <c r="H145" s="46">
        <f t="shared" si="22"/>
        <v>43.3</v>
      </c>
    </row>
    <row r="146" spans="1:8">
      <c r="A146" s="28"/>
      <c r="B146" s="28" t="s">
        <v>98</v>
      </c>
      <c r="C146" s="28" t="s">
        <v>217</v>
      </c>
      <c r="D146" s="28">
        <v>191735</v>
      </c>
      <c r="E146" s="35">
        <v>191735</v>
      </c>
      <c r="F146" s="35"/>
      <c r="G146" s="35"/>
      <c r="H146" s="46">
        <f t="shared" si="22"/>
        <v>0</v>
      </c>
    </row>
    <row r="147" spans="1:8">
      <c r="A147" s="28" t="s">
        <v>218</v>
      </c>
      <c r="B147" s="28"/>
      <c r="C147" s="44" t="s">
        <v>219</v>
      </c>
      <c r="D147" s="28">
        <v>6391</v>
      </c>
      <c r="E147" s="45">
        <f>E148</f>
        <v>6391</v>
      </c>
      <c r="F147" s="45">
        <f t="shared" ref="F147" si="39">F148</f>
        <v>5393.52</v>
      </c>
      <c r="G147" s="45"/>
      <c r="H147" s="46">
        <f t="shared" si="22"/>
        <v>84.4</v>
      </c>
    </row>
    <row r="148" spans="1:8">
      <c r="A148" s="28"/>
      <c r="B148" s="28"/>
      <c r="C148" s="28" t="s">
        <v>220</v>
      </c>
      <c r="D148" s="28">
        <v>6391</v>
      </c>
      <c r="E148" s="35">
        <v>6391</v>
      </c>
      <c r="F148" s="35">
        <v>5393.52</v>
      </c>
      <c r="G148" s="35"/>
      <c r="H148" s="46">
        <f t="shared" si="22"/>
        <v>84.4</v>
      </c>
    </row>
    <row r="149" spans="1:8">
      <c r="A149" s="61" t="s">
        <v>221</v>
      </c>
      <c r="B149" s="28"/>
      <c r="C149" s="44" t="s">
        <v>222</v>
      </c>
      <c r="D149" s="28"/>
      <c r="E149" s="45">
        <f>SUM(E150)</f>
        <v>2350</v>
      </c>
      <c r="F149" s="45">
        <f t="shared" ref="F149:G149" si="40">SUM(F150)</f>
        <v>2350</v>
      </c>
      <c r="G149" s="45">
        <f t="shared" si="40"/>
        <v>2350</v>
      </c>
      <c r="H149" s="46">
        <f t="shared" si="22"/>
        <v>100</v>
      </c>
    </row>
    <row r="150" spans="1:8">
      <c r="A150" s="61"/>
      <c r="B150" s="28"/>
      <c r="C150" s="28" t="s">
        <v>223</v>
      </c>
      <c r="D150" s="28"/>
      <c r="E150" s="35">
        <v>2350</v>
      </c>
      <c r="F150" s="35">
        <v>2350</v>
      </c>
      <c r="G150" s="35">
        <v>2350</v>
      </c>
      <c r="H150" s="46">
        <f t="shared" si="22"/>
        <v>100</v>
      </c>
    </row>
    <row r="151" spans="1:8">
      <c r="A151" s="28" t="s">
        <v>224</v>
      </c>
      <c r="B151" s="28"/>
      <c r="C151" s="44" t="s">
        <v>225</v>
      </c>
      <c r="D151" s="28">
        <v>224330</v>
      </c>
      <c r="E151" s="45">
        <f>SUM(E152)</f>
        <v>224330</v>
      </c>
      <c r="F151" s="45">
        <f>SUM(F152)</f>
        <v>224329.92</v>
      </c>
      <c r="G151" s="45"/>
      <c r="H151" s="46">
        <f t="shared" si="22"/>
        <v>100</v>
      </c>
    </row>
    <row r="152" spans="1:8">
      <c r="A152" s="28"/>
      <c r="B152" s="28"/>
      <c r="C152" s="28" t="s">
        <v>226</v>
      </c>
      <c r="D152" s="28">
        <v>224330</v>
      </c>
      <c r="E152" s="35">
        <v>224330</v>
      </c>
      <c r="F152" s="35">
        <v>224329.92</v>
      </c>
      <c r="G152" s="35"/>
      <c r="H152" s="46">
        <f t="shared" si="22"/>
        <v>100</v>
      </c>
    </row>
    <row r="153" spans="1:8">
      <c r="A153" s="31" t="s">
        <v>78</v>
      </c>
      <c r="B153" s="31"/>
      <c r="C153" s="31" t="s">
        <v>50</v>
      </c>
      <c r="D153" s="31">
        <v>727378</v>
      </c>
      <c r="E153" s="38">
        <f>SUM(E154,E162,E164,E173,E174)</f>
        <v>1199720</v>
      </c>
      <c r="F153" s="38">
        <f t="shared" ref="F153" si="41">SUM(F154,F162,F164,F173,F174)</f>
        <v>708444.85000000009</v>
      </c>
      <c r="G153" s="38">
        <f>SUM(G154,G162,G164,G173,G174)</f>
        <v>234223.84</v>
      </c>
      <c r="H153" s="43">
        <f t="shared" si="22"/>
        <v>59.1</v>
      </c>
    </row>
    <row r="154" spans="1:8">
      <c r="A154" s="44" t="s">
        <v>91</v>
      </c>
      <c r="B154" s="28"/>
      <c r="C154" s="44" t="s">
        <v>227</v>
      </c>
      <c r="D154" s="28">
        <v>62633</v>
      </c>
      <c r="E154" s="45">
        <f>SUM(E155,E156,E157,E158,E159,E160,E161)</f>
        <v>206163</v>
      </c>
      <c r="F154" s="45">
        <f t="shared" ref="F154:G154" si="42">SUM(F155,F156,F157,F158,F159,F160,F161)</f>
        <v>154111.89000000001</v>
      </c>
      <c r="G154" s="45">
        <f t="shared" si="42"/>
        <v>28717.090000000004</v>
      </c>
      <c r="H154" s="46">
        <f t="shared" si="22"/>
        <v>74.8</v>
      </c>
    </row>
    <row r="155" spans="1:8">
      <c r="A155" s="28"/>
      <c r="B155" s="28"/>
      <c r="C155" s="28" t="s">
        <v>228</v>
      </c>
      <c r="D155" s="28">
        <v>62633</v>
      </c>
      <c r="E155" s="35">
        <v>62633</v>
      </c>
      <c r="F155" s="35">
        <v>62621.64</v>
      </c>
      <c r="G155" s="35"/>
      <c r="H155" s="46">
        <f t="shared" si="22"/>
        <v>100</v>
      </c>
    </row>
    <row r="156" spans="1:8">
      <c r="A156" s="28"/>
      <c r="B156" s="28"/>
      <c r="C156" s="28" t="s">
        <v>229</v>
      </c>
      <c r="D156" s="28"/>
      <c r="E156" s="35">
        <v>2710</v>
      </c>
      <c r="F156" s="35">
        <v>2718.87</v>
      </c>
      <c r="G156" s="35"/>
      <c r="H156" s="46"/>
    </row>
    <row r="157" spans="1:8">
      <c r="A157" s="28"/>
      <c r="B157" s="28"/>
      <c r="C157" s="28" t="s">
        <v>230</v>
      </c>
      <c r="D157" s="28"/>
      <c r="E157" s="35">
        <v>20000</v>
      </c>
      <c r="F157" s="35">
        <v>3140.99</v>
      </c>
      <c r="G157" s="35">
        <v>1700.99</v>
      </c>
      <c r="H157" s="46">
        <f t="shared" si="22"/>
        <v>15.7</v>
      </c>
    </row>
    <row r="158" spans="1:8">
      <c r="A158" s="28"/>
      <c r="B158" s="28"/>
      <c r="C158" s="28" t="s">
        <v>231</v>
      </c>
      <c r="D158" s="28"/>
      <c r="E158" s="35">
        <v>63920</v>
      </c>
      <c r="F158" s="35">
        <v>50617.41</v>
      </c>
      <c r="G158" s="35">
        <v>26491.24</v>
      </c>
      <c r="H158" s="46">
        <f t="shared" si="22"/>
        <v>79.2</v>
      </c>
    </row>
    <row r="159" spans="1:8">
      <c r="A159" s="28"/>
      <c r="B159" s="28"/>
      <c r="C159" s="28" t="s">
        <v>232</v>
      </c>
      <c r="D159" s="28"/>
      <c r="E159" s="35">
        <v>14700</v>
      </c>
      <c r="F159" s="35"/>
      <c r="G159" s="35"/>
      <c r="H159" s="46">
        <f t="shared" si="22"/>
        <v>0</v>
      </c>
    </row>
    <row r="160" spans="1:8">
      <c r="A160" s="28"/>
      <c r="B160" s="28"/>
      <c r="C160" s="28" t="s">
        <v>233</v>
      </c>
      <c r="D160" s="28"/>
      <c r="E160" s="35">
        <v>8000</v>
      </c>
      <c r="F160" s="35">
        <v>1245.72</v>
      </c>
      <c r="G160" s="35"/>
      <c r="H160" s="46">
        <f t="shared" si="22"/>
        <v>15.6</v>
      </c>
    </row>
    <row r="161" spans="1:8">
      <c r="A161" s="28"/>
      <c r="B161" s="28"/>
      <c r="C161" s="28" t="s">
        <v>234</v>
      </c>
      <c r="D161" s="28"/>
      <c r="E161" s="35">
        <f>32000+2200</f>
        <v>34200</v>
      </c>
      <c r="F161" s="35">
        <v>33767.26</v>
      </c>
      <c r="G161" s="35">
        <v>524.86</v>
      </c>
      <c r="H161" s="46">
        <f t="shared" si="22"/>
        <v>98.7</v>
      </c>
    </row>
    <row r="162" spans="1:8">
      <c r="A162" s="44" t="s">
        <v>235</v>
      </c>
      <c r="B162" s="44"/>
      <c r="C162" s="44" t="s">
        <v>236</v>
      </c>
      <c r="D162" s="44">
        <v>57520</v>
      </c>
      <c r="E162" s="45">
        <f>SUM(E163)</f>
        <v>57520</v>
      </c>
      <c r="F162" s="45">
        <f t="shared" ref="F162:G162" si="43">SUM(F163)</f>
        <v>43731.48</v>
      </c>
      <c r="G162" s="45">
        <f t="shared" si="43"/>
        <v>41132.28</v>
      </c>
      <c r="H162" s="46">
        <f t="shared" ref="H162:H225" si="44">ROUND(F162/E162*100,1)</f>
        <v>76</v>
      </c>
    </row>
    <row r="163" spans="1:8">
      <c r="A163" s="28"/>
      <c r="B163" s="28"/>
      <c r="C163" s="28" t="s">
        <v>237</v>
      </c>
      <c r="D163" s="28">
        <v>57520</v>
      </c>
      <c r="E163" s="35">
        <v>57520</v>
      </c>
      <c r="F163" s="35">
        <v>43731.48</v>
      </c>
      <c r="G163" s="35">
        <v>41132.28</v>
      </c>
      <c r="H163" s="46">
        <f t="shared" si="44"/>
        <v>76</v>
      </c>
    </row>
    <row r="164" spans="1:8">
      <c r="A164" s="44" t="s">
        <v>238</v>
      </c>
      <c r="B164" s="44"/>
      <c r="C164" s="44" t="s">
        <v>239</v>
      </c>
      <c r="D164" s="44">
        <v>331127</v>
      </c>
      <c r="E164" s="45">
        <f>SUM(E165:E172)</f>
        <v>375189</v>
      </c>
      <c r="F164" s="45">
        <f t="shared" ref="F164:G164" si="45">SUM(F165:F172)</f>
        <v>261772.03000000003</v>
      </c>
      <c r="G164" s="45">
        <f t="shared" si="45"/>
        <v>150178.95000000001</v>
      </c>
      <c r="H164" s="34">
        <f t="shared" si="44"/>
        <v>69.8</v>
      </c>
    </row>
    <row r="165" spans="1:8">
      <c r="A165" s="28"/>
      <c r="B165" s="28"/>
      <c r="C165" s="28" t="s">
        <v>240</v>
      </c>
      <c r="D165" s="28">
        <v>63912</v>
      </c>
      <c r="E165" s="35">
        <f>63912+12900</f>
        <v>76812</v>
      </c>
      <c r="F165" s="35">
        <v>75254.899999999994</v>
      </c>
      <c r="G165" s="35">
        <v>50427.8</v>
      </c>
      <c r="H165" s="34">
        <f t="shared" si="44"/>
        <v>98</v>
      </c>
    </row>
    <row r="166" spans="1:8">
      <c r="A166" s="28"/>
      <c r="B166" s="28"/>
      <c r="C166" s="28" t="s">
        <v>241</v>
      </c>
      <c r="D166" s="28">
        <v>101045</v>
      </c>
      <c r="E166" s="35">
        <v>101045</v>
      </c>
      <c r="F166" s="35">
        <v>91661.38</v>
      </c>
      <c r="G166" s="35">
        <v>52174.22</v>
      </c>
      <c r="H166" s="34">
        <f t="shared" si="44"/>
        <v>90.7</v>
      </c>
    </row>
    <row r="167" spans="1:8">
      <c r="A167" s="28"/>
      <c r="B167" s="28"/>
      <c r="C167" s="28" t="s">
        <v>242</v>
      </c>
      <c r="D167" s="28">
        <v>67107</v>
      </c>
      <c r="E167" s="35">
        <f>67107+16462</f>
        <v>83569</v>
      </c>
      <c r="F167" s="35">
        <v>28873.200000000001</v>
      </c>
      <c r="G167" s="35"/>
      <c r="H167" s="46">
        <f t="shared" si="44"/>
        <v>34.6</v>
      </c>
    </row>
    <row r="168" spans="1:8">
      <c r="A168" s="28"/>
      <c r="B168" s="28"/>
      <c r="C168" s="28" t="s">
        <v>243</v>
      </c>
      <c r="D168" s="28">
        <v>31956</v>
      </c>
      <c r="E168" s="35">
        <v>31956</v>
      </c>
      <c r="F168" s="35">
        <v>16606.560000000001</v>
      </c>
      <c r="G168" s="35">
        <v>16606.560000000001</v>
      </c>
      <c r="H168" s="46">
        <f t="shared" si="44"/>
        <v>52</v>
      </c>
    </row>
    <row r="169" spans="1:8">
      <c r="A169" s="28"/>
      <c r="B169" s="28"/>
      <c r="C169" s="28" t="s">
        <v>244</v>
      </c>
      <c r="D169" s="28">
        <v>28761</v>
      </c>
      <c r="E169" s="35">
        <v>28761</v>
      </c>
      <c r="F169" s="35">
        <v>34846.370000000003</v>
      </c>
      <c r="G169" s="35">
        <v>22983.17</v>
      </c>
      <c r="H169" s="46">
        <f t="shared" si="44"/>
        <v>121.2</v>
      </c>
    </row>
    <row r="170" spans="1:8">
      <c r="A170" s="28"/>
      <c r="B170" s="28"/>
      <c r="C170" s="28" t="s">
        <v>245</v>
      </c>
      <c r="D170" s="28">
        <v>19173</v>
      </c>
      <c r="E170" s="35">
        <v>19173</v>
      </c>
      <c r="F170" s="35"/>
      <c r="G170" s="35"/>
      <c r="H170" s="46">
        <f t="shared" si="44"/>
        <v>0</v>
      </c>
    </row>
    <row r="171" spans="1:8">
      <c r="A171" s="28"/>
      <c r="B171" s="28"/>
      <c r="C171" s="28" t="s">
        <v>246</v>
      </c>
      <c r="D171" s="28">
        <v>19173</v>
      </c>
      <c r="E171" s="35">
        <v>19173</v>
      </c>
      <c r="F171" s="35">
        <v>6542.42</v>
      </c>
      <c r="G171" s="35"/>
      <c r="H171" s="46">
        <f t="shared" si="44"/>
        <v>34.1</v>
      </c>
    </row>
    <row r="172" spans="1:8">
      <c r="A172" s="28"/>
      <c r="B172" s="28"/>
      <c r="C172" s="28" t="s">
        <v>247</v>
      </c>
      <c r="D172" s="28"/>
      <c r="E172" s="35">
        <v>14700</v>
      </c>
      <c r="F172" s="35">
        <v>7987.2</v>
      </c>
      <c r="G172" s="35">
        <v>7987.2</v>
      </c>
      <c r="H172" s="46">
        <f t="shared" si="44"/>
        <v>54.3</v>
      </c>
    </row>
    <row r="173" spans="1:8">
      <c r="A173" s="60" t="s">
        <v>248</v>
      </c>
      <c r="B173" s="28"/>
      <c r="C173" s="44" t="s">
        <v>249</v>
      </c>
      <c r="D173" s="44"/>
      <c r="E173" s="45">
        <v>48000</v>
      </c>
      <c r="F173" s="45"/>
      <c r="G173" s="45"/>
      <c r="H173" s="46">
        <f t="shared" si="44"/>
        <v>0</v>
      </c>
    </row>
    <row r="174" spans="1:8">
      <c r="A174" s="44" t="s">
        <v>250</v>
      </c>
      <c r="B174" s="44"/>
      <c r="C174" s="44" t="s">
        <v>251</v>
      </c>
      <c r="D174" s="44">
        <v>276098</v>
      </c>
      <c r="E174" s="45">
        <f>SUM(E175:E180)</f>
        <v>512848</v>
      </c>
      <c r="F174" s="45">
        <f t="shared" ref="F174:G174" si="46">SUM(F175:F180)</f>
        <v>248829.45</v>
      </c>
      <c r="G174" s="45">
        <f t="shared" si="46"/>
        <v>14195.52</v>
      </c>
      <c r="H174" s="48">
        <f t="shared" si="44"/>
        <v>48.5</v>
      </c>
    </row>
    <row r="175" spans="1:8">
      <c r="A175" s="28"/>
      <c r="B175" s="28"/>
      <c r="C175" s="28" t="s">
        <v>252</v>
      </c>
      <c r="D175" s="28">
        <v>26843</v>
      </c>
      <c r="E175" s="35">
        <v>26843</v>
      </c>
      <c r="F175" s="35">
        <v>22618.38</v>
      </c>
      <c r="G175" s="35"/>
      <c r="H175" s="34">
        <f t="shared" si="44"/>
        <v>84.3</v>
      </c>
    </row>
    <row r="176" spans="1:8">
      <c r="A176" s="28"/>
      <c r="B176" s="28"/>
      <c r="C176" s="28" t="s">
        <v>253</v>
      </c>
      <c r="D176" s="28"/>
      <c r="E176" s="35">
        <v>45000</v>
      </c>
      <c r="F176" s="35"/>
      <c r="G176" s="35"/>
      <c r="H176" s="34"/>
    </row>
    <row r="177" spans="1:8">
      <c r="A177" s="28"/>
      <c r="B177" s="28"/>
      <c r="C177" s="28" t="s">
        <v>254</v>
      </c>
      <c r="D177" s="28">
        <v>95867</v>
      </c>
      <c r="E177" s="35">
        <v>95867</v>
      </c>
      <c r="F177" s="35">
        <v>36966.199999999997</v>
      </c>
      <c r="G177" s="35"/>
      <c r="H177" s="34">
        <f t="shared" si="44"/>
        <v>38.6</v>
      </c>
    </row>
    <row r="178" spans="1:8">
      <c r="A178" s="28"/>
      <c r="B178" s="28"/>
      <c r="C178" s="28" t="s">
        <v>255</v>
      </c>
      <c r="D178" s="28">
        <v>25565</v>
      </c>
      <c r="E178" s="35">
        <v>25565</v>
      </c>
      <c r="F178" s="35">
        <v>29471.06</v>
      </c>
      <c r="G178" s="35"/>
      <c r="H178" s="34">
        <f t="shared" si="44"/>
        <v>115.3</v>
      </c>
    </row>
    <row r="179" spans="1:8">
      <c r="A179" s="28"/>
      <c r="B179" s="28"/>
      <c r="C179" s="28" t="s">
        <v>256</v>
      </c>
      <c r="D179" s="28">
        <v>127823</v>
      </c>
      <c r="E179" s="35">
        <v>127823</v>
      </c>
      <c r="F179" s="35">
        <v>122854.21</v>
      </c>
      <c r="G179" s="35">
        <v>14195.52</v>
      </c>
      <c r="H179" s="34">
        <f t="shared" si="44"/>
        <v>96.1</v>
      </c>
    </row>
    <row r="180" spans="1:8">
      <c r="A180" s="28"/>
      <c r="B180" s="28"/>
      <c r="C180" s="28" t="s">
        <v>257</v>
      </c>
      <c r="D180" s="28"/>
      <c r="E180" s="35">
        <v>191750</v>
      </c>
      <c r="F180" s="35">
        <v>36919.599999999999</v>
      </c>
      <c r="G180" s="35"/>
      <c r="H180" s="34">
        <f t="shared" si="44"/>
        <v>19.3</v>
      </c>
    </row>
    <row r="181" spans="1:8">
      <c r="A181" s="62">
        <v>10</v>
      </c>
      <c r="B181" s="63"/>
      <c r="C181" s="31" t="s">
        <v>51</v>
      </c>
      <c r="D181" s="31">
        <v>25565</v>
      </c>
      <c r="E181" s="38">
        <f>SUM(E182,E184,E187)</f>
        <v>183588</v>
      </c>
      <c r="F181" s="38">
        <f t="shared" ref="F181:G181" si="47">SUM(F182,F184,F187)</f>
        <v>118880.41</v>
      </c>
      <c r="G181" s="38">
        <f t="shared" si="47"/>
        <v>44491.94</v>
      </c>
      <c r="H181" s="37">
        <f t="shared" si="44"/>
        <v>64.8</v>
      </c>
    </row>
    <row r="182" spans="1:8">
      <c r="A182" s="64">
        <v>10401</v>
      </c>
      <c r="B182" s="44"/>
      <c r="C182" s="44" t="s">
        <v>258</v>
      </c>
      <c r="D182" s="44">
        <v>25565</v>
      </c>
      <c r="E182" s="45">
        <f>SUM(E183)</f>
        <v>31565</v>
      </c>
      <c r="F182" s="45">
        <f>SUM(F183)</f>
        <v>12783.16</v>
      </c>
      <c r="G182" s="45"/>
      <c r="H182" s="34">
        <f t="shared" si="44"/>
        <v>40.5</v>
      </c>
    </row>
    <row r="183" spans="1:8">
      <c r="A183" s="28"/>
      <c r="B183" s="28"/>
      <c r="C183" s="28" t="s">
        <v>259</v>
      </c>
      <c r="D183" s="28">
        <v>25565</v>
      </c>
      <c r="E183" s="35">
        <v>31565</v>
      </c>
      <c r="F183" s="35">
        <v>12783.16</v>
      </c>
      <c r="G183" s="35"/>
      <c r="H183" s="34">
        <f t="shared" si="44"/>
        <v>40.5</v>
      </c>
    </row>
    <row r="184" spans="1:8">
      <c r="A184" s="64">
        <v>10700</v>
      </c>
      <c r="B184" s="44"/>
      <c r="C184" s="44" t="s">
        <v>260</v>
      </c>
      <c r="D184" s="44"/>
      <c r="E184" s="45">
        <f>SUM(E185,E186)</f>
        <v>120023</v>
      </c>
      <c r="F184" s="45">
        <f>SUM(F185,F186)</f>
        <v>106097.25</v>
      </c>
      <c r="G184" s="45">
        <f>SUM(G185,G186)</f>
        <v>44491.94</v>
      </c>
      <c r="H184" s="34">
        <f t="shared" si="44"/>
        <v>88.4</v>
      </c>
    </row>
    <row r="185" spans="1:8">
      <c r="A185" s="28"/>
      <c r="B185" s="28" t="s">
        <v>98</v>
      </c>
      <c r="C185" s="28" t="s">
        <v>261</v>
      </c>
      <c r="D185" s="28"/>
      <c r="E185" s="35">
        <v>115230</v>
      </c>
      <c r="F185" s="35">
        <v>101228.88</v>
      </c>
      <c r="G185" s="35">
        <v>44329.120000000003</v>
      </c>
      <c r="H185" s="34">
        <f t="shared" si="44"/>
        <v>87.8</v>
      </c>
    </row>
    <row r="186" spans="1:8">
      <c r="A186" s="28"/>
      <c r="B186" s="28"/>
      <c r="C186" s="28" t="s">
        <v>261</v>
      </c>
      <c r="D186" s="28"/>
      <c r="E186" s="35">
        <v>4793</v>
      </c>
      <c r="F186" s="35">
        <v>4868.37</v>
      </c>
      <c r="G186" s="35">
        <v>162.82</v>
      </c>
      <c r="H186" s="46">
        <f t="shared" si="44"/>
        <v>101.6</v>
      </c>
    </row>
    <row r="187" spans="1:8">
      <c r="A187" s="64">
        <v>10702</v>
      </c>
      <c r="B187" s="44"/>
      <c r="C187" s="44" t="s">
        <v>262</v>
      </c>
      <c r="D187" s="44"/>
      <c r="E187" s="45">
        <f>SUM(E188)</f>
        <v>32000</v>
      </c>
      <c r="F187" s="45"/>
      <c r="G187" s="45"/>
      <c r="H187" s="46">
        <f t="shared" si="44"/>
        <v>0</v>
      </c>
    </row>
    <row r="188" spans="1:8">
      <c r="A188" s="28"/>
      <c r="B188" s="28"/>
      <c r="C188" s="28" t="s">
        <v>263</v>
      </c>
      <c r="D188" s="28"/>
      <c r="E188" s="35">
        <v>32000</v>
      </c>
      <c r="F188" s="35"/>
      <c r="G188" s="35"/>
      <c r="H188" s="46">
        <f t="shared" si="44"/>
        <v>0</v>
      </c>
    </row>
    <row r="189" spans="1:8">
      <c r="A189" s="28"/>
      <c r="B189" s="49"/>
      <c r="C189" s="31" t="s">
        <v>264</v>
      </c>
      <c r="D189" s="31">
        <v>8948</v>
      </c>
      <c r="E189" s="38">
        <f>SUM(E190)</f>
        <v>24078</v>
      </c>
      <c r="F189" s="38">
        <f t="shared" ref="F189:F191" si="48">SUM(F190)</f>
        <v>8525</v>
      </c>
      <c r="G189" s="38"/>
      <c r="H189" s="37">
        <f t="shared" si="44"/>
        <v>35.4</v>
      </c>
    </row>
    <row r="190" spans="1:8">
      <c r="A190" s="31" t="s">
        <v>79</v>
      </c>
      <c r="B190" s="31"/>
      <c r="C190" s="31" t="s">
        <v>51</v>
      </c>
      <c r="D190" s="31">
        <v>8948</v>
      </c>
      <c r="E190" s="38">
        <f>SUM(E191)</f>
        <v>24078</v>
      </c>
      <c r="F190" s="38">
        <f t="shared" si="48"/>
        <v>8525</v>
      </c>
      <c r="G190" s="38"/>
      <c r="H190" s="37">
        <f t="shared" si="44"/>
        <v>35.4</v>
      </c>
    </row>
    <row r="191" spans="1:8">
      <c r="A191" s="44" t="s">
        <v>265</v>
      </c>
      <c r="B191" s="44"/>
      <c r="C191" s="44" t="s">
        <v>266</v>
      </c>
      <c r="D191" s="44">
        <v>8948</v>
      </c>
      <c r="E191" s="45">
        <f>SUM(E192)</f>
        <v>24078</v>
      </c>
      <c r="F191" s="45">
        <f t="shared" si="48"/>
        <v>8525</v>
      </c>
      <c r="G191" s="45"/>
      <c r="H191" s="34">
        <f t="shared" si="44"/>
        <v>35.4</v>
      </c>
    </row>
    <row r="192" spans="1:8">
      <c r="A192" s="28"/>
      <c r="B192" s="28"/>
      <c r="C192" s="28" t="s">
        <v>267</v>
      </c>
      <c r="D192" s="28">
        <v>8948</v>
      </c>
      <c r="E192" s="35">
        <f>SUM(E193,E194)</f>
        <v>24078</v>
      </c>
      <c r="F192" s="35">
        <f t="shared" ref="F192" si="49">SUM(F193,F194)</f>
        <v>8525</v>
      </c>
      <c r="G192" s="35"/>
      <c r="H192" s="34">
        <f t="shared" si="44"/>
        <v>35.4</v>
      </c>
    </row>
    <row r="193" spans="1:8">
      <c r="A193" s="28"/>
      <c r="B193" s="28"/>
      <c r="C193" s="28" t="s">
        <v>268</v>
      </c>
      <c r="D193" s="28"/>
      <c r="E193" s="35">
        <v>10913</v>
      </c>
      <c r="F193" s="35">
        <v>639</v>
      </c>
      <c r="G193" s="35"/>
      <c r="H193" s="34">
        <f t="shared" si="44"/>
        <v>5.9</v>
      </c>
    </row>
    <row r="194" spans="1:8">
      <c r="A194" s="28"/>
      <c r="B194" s="28"/>
      <c r="C194" s="28" t="s">
        <v>269</v>
      </c>
      <c r="D194" s="28"/>
      <c r="E194" s="35">
        <v>13165</v>
      </c>
      <c r="F194" s="35">
        <v>7886</v>
      </c>
      <c r="G194" s="35"/>
      <c r="H194" s="34">
        <f t="shared" si="44"/>
        <v>59.9</v>
      </c>
    </row>
    <row r="195" spans="1:8">
      <c r="A195" s="28"/>
      <c r="B195" s="28"/>
      <c r="C195" s="31" t="s">
        <v>270</v>
      </c>
      <c r="D195" s="31">
        <v>323521</v>
      </c>
      <c r="E195" s="38">
        <f>SUM(E196,E199,E209,E213)</f>
        <v>326358</v>
      </c>
      <c r="F195" s="38">
        <f t="shared" ref="F195:G195" si="50">SUM(F196,F199,F209,F213)</f>
        <v>288377</v>
      </c>
      <c r="G195" s="38">
        <f t="shared" si="50"/>
        <v>32899</v>
      </c>
      <c r="H195" s="41">
        <f t="shared" si="44"/>
        <v>88.4</v>
      </c>
    </row>
    <row r="196" spans="1:8">
      <c r="A196" s="31" t="s">
        <v>72</v>
      </c>
      <c r="B196" s="31"/>
      <c r="C196" s="31" t="s">
        <v>181</v>
      </c>
      <c r="D196" s="31">
        <v>63912</v>
      </c>
      <c r="E196" s="38">
        <f>SUM(E197)</f>
        <v>63912</v>
      </c>
      <c r="F196" s="38">
        <f t="shared" ref="F196:F197" si="51">SUM(F197)</f>
        <v>63912</v>
      </c>
      <c r="G196" s="38"/>
      <c r="H196" s="43">
        <f t="shared" si="44"/>
        <v>100</v>
      </c>
    </row>
    <row r="197" spans="1:8">
      <c r="A197" s="44" t="s">
        <v>271</v>
      </c>
      <c r="B197" s="44"/>
      <c r="C197" s="44" t="s">
        <v>272</v>
      </c>
      <c r="D197" s="44">
        <v>63912</v>
      </c>
      <c r="E197" s="45">
        <f>SUM(E198)</f>
        <v>63912</v>
      </c>
      <c r="F197" s="45">
        <f t="shared" si="51"/>
        <v>63912</v>
      </c>
      <c r="G197" s="45"/>
      <c r="H197" s="46">
        <f t="shared" si="44"/>
        <v>100</v>
      </c>
    </row>
    <row r="198" spans="1:8">
      <c r="A198" s="28"/>
      <c r="B198" s="28"/>
      <c r="C198" s="28" t="s">
        <v>273</v>
      </c>
      <c r="D198" s="28">
        <v>63912</v>
      </c>
      <c r="E198" s="35">
        <v>63912</v>
      </c>
      <c r="F198" s="35">
        <v>63912</v>
      </c>
      <c r="G198" s="35"/>
      <c r="H198" s="46">
        <f t="shared" si="44"/>
        <v>100</v>
      </c>
    </row>
    <row r="199" spans="1:8">
      <c r="A199" s="31" t="s">
        <v>76</v>
      </c>
      <c r="B199" s="31"/>
      <c r="C199" s="31" t="s">
        <v>77</v>
      </c>
      <c r="D199" s="31">
        <v>189179</v>
      </c>
      <c r="E199" s="38">
        <f>SUM(E200,E203,E205,E207)</f>
        <v>192016</v>
      </c>
      <c r="F199" s="38">
        <f>SUM(F200,F203,F205,F207)</f>
        <v>156864</v>
      </c>
      <c r="G199" s="38">
        <f>SUM(G200,G203,G205,G207)</f>
        <v>31956</v>
      </c>
      <c r="H199" s="37">
        <f t="shared" si="44"/>
        <v>81.7</v>
      </c>
    </row>
    <row r="200" spans="1:8">
      <c r="A200" s="44" t="s">
        <v>204</v>
      </c>
      <c r="B200" s="44"/>
      <c r="C200" s="44" t="s">
        <v>205</v>
      </c>
      <c r="D200" s="44">
        <v>111846</v>
      </c>
      <c r="E200" s="45">
        <f>SUM(E201,E202)</f>
        <v>111846</v>
      </c>
      <c r="F200" s="45">
        <f t="shared" ref="F200:G200" si="52">SUM(F201,F202)</f>
        <v>76694</v>
      </c>
      <c r="G200" s="45">
        <f t="shared" si="52"/>
        <v>31956</v>
      </c>
      <c r="H200" s="34">
        <f t="shared" si="44"/>
        <v>68.599999999999994</v>
      </c>
    </row>
    <row r="201" spans="1:8">
      <c r="A201" s="28"/>
      <c r="B201" s="28"/>
      <c r="C201" s="28" t="s">
        <v>274</v>
      </c>
      <c r="D201" s="28">
        <v>47934</v>
      </c>
      <c r="E201" s="35">
        <v>47934</v>
      </c>
      <c r="F201" s="35">
        <v>12782</v>
      </c>
      <c r="G201" s="35"/>
      <c r="H201" s="34">
        <f t="shared" si="44"/>
        <v>26.7</v>
      </c>
    </row>
    <row r="202" spans="1:8">
      <c r="A202" s="28"/>
      <c r="B202" s="28"/>
      <c r="C202" s="28" t="s">
        <v>275</v>
      </c>
      <c r="D202" s="28">
        <v>63912</v>
      </c>
      <c r="E202" s="35">
        <v>63912</v>
      </c>
      <c r="F202" s="35">
        <v>63912</v>
      </c>
      <c r="G202" s="35">
        <v>31956</v>
      </c>
      <c r="H202" s="46">
        <f t="shared" si="44"/>
        <v>100</v>
      </c>
    </row>
    <row r="203" spans="1:8">
      <c r="A203" s="44" t="s">
        <v>276</v>
      </c>
      <c r="B203" s="44"/>
      <c r="C203" s="44" t="s">
        <v>209</v>
      </c>
      <c r="D203" s="44">
        <v>13421</v>
      </c>
      <c r="E203" s="45">
        <f>SUM(E204)</f>
        <v>13421</v>
      </c>
      <c r="F203" s="45">
        <f t="shared" ref="F203" si="53">SUM(F204)</f>
        <v>13421</v>
      </c>
      <c r="G203" s="45"/>
      <c r="H203" s="46">
        <f t="shared" si="44"/>
        <v>100</v>
      </c>
    </row>
    <row r="204" spans="1:8">
      <c r="A204" s="28"/>
      <c r="B204" s="28"/>
      <c r="C204" s="28" t="s">
        <v>277</v>
      </c>
      <c r="D204" s="28">
        <v>13421</v>
      </c>
      <c r="E204" s="35">
        <v>13421</v>
      </c>
      <c r="F204" s="35">
        <v>13421</v>
      </c>
      <c r="G204" s="35"/>
      <c r="H204" s="46">
        <f t="shared" si="44"/>
        <v>100</v>
      </c>
    </row>
    <row r="205" spans="1:8">
      <c r="A205" s="44" t="s">
        <v>278</v>
      </c>
      <c r="B205" s="44"/>
      <c r="C205" s="44" t="s">
        <v>279</v>
      </c>
      <c r="D205" s="44"/>
      <c r="E205" s="45">
        <f>SUM(E206)</f>
        <v>2837</v>
      </c>
      <c r="F205" s="45">
        <f>SUM(F206)</f>
        <v>2837</v>
      </c>
      <c r="G205" s="45"/>
      <c r="H205" s="46">
        <f t="shared" si="44"/>
        <v>100</v>
      </c>
    </row>
    <row r="206" spans="1:8">
      <c r="A206" s="28"/>
      <c r="B206" s="28"/>
      <c r="C206" s="28" t="s">
        <v>280</v>
      </c>
      <c r="D206" s="28"/>
      <c r="E206" s="35">
        <v>2837</v>
      </c>
      <c r="F206" s="35">
        <v>2837</v>
      </c>
      <c r="G206" s="35"/>
      <c r="H206" s="46">
        <f t="shared" si="44"/>
        <v>100</v>
      </c>
    </row>
    <row r="207" spans="1:8">
      <c r="A207" s="44" t="s">
        <v>86</v>
      </c>
      <c r="B207" s="44"/>
      <c r="C207" s="44" t="s">
        <v>87</v>
      </c>
      <c r="D207" s="44">
        <v>63912</v>
      </c>
      <c r="E207" s="45">
        <f>SUM(E208)</f>
        <v>63912</v>
      </c>
      <c r="F207" s="45">
        <f>SUM(F208)</f>
        <v>63912</v>
      </c>
      <c r="G207" s="45"/>
      <c r="H207" s="46">
        <f t="shared" si="44"/>
        <v>100</v>
      </c>
    </row>
    <row r="208" spans="1:8">
      <c r="A208" s="28"/>
      <c r="B208" s="28"/>
      <c r="C208" s="28" t="s">
        <v>281</v>
      </c>
      <c r="D208" s="28">
        <v>63912</v>
      </c>
      <c r="E208" s="35">
        <v>63912</v>
      </c>
      <c r="F208" s="35">
        <v>63912</v>
      </c>
      <c r="G208" s="35"/>
      <c r="H208" s="46">
        <f t="shared" si="44"/>
        <v>100</v>
      </c>
    </row>
    <row r="209" spans="1:8">
      <c r="A209" s="31" t="s">
        <v>78</v>
      </c>
      <c r="B209" s="31"/>
      <c r="C209" s="31" t="s">
        <v>50</v>
      </c>
      <c r="D209" s="31">
        <v>59118</v>
      </c>
      <c r="E209" s="38">
        <f>SUM(E210)</f>
        <v>59118</v>
      </c>
      <c r="F209" s="38">
        <f t="shared" ref="F209" si="54">SUM(F210)</f>
        <v>59118</v>
      </c>
      <c r="G209" s="38"/>
      <c r="H209" s="43">
        <f t="shared" si="44"/>
        <v>100</v>
      </c>
    </row>
    <row r="210" spans="1:8">
      <c r="A210" s="28" t="s">
        <v>282</v>
      </c>
      <c r="B210" s="28"/>
      <c r="C210" s="28" t="s">
        <v>283</v>
      </c>
      <c r="D210" s="28">
        <v>59118</v>
      </c>
      <c r="E210" s="35">
        <f>SUM(E211,E212)</f>
        <v>59118</v>
      </c>
      <c r="F210" s="35">
        <f t="shared" ref="F210" si="55">SUM(F211,F212)</f>
        <v>59118</v>
      </c>
      <c r="G210" s="35"/>
      <c r="H210" s="46">
        <f t="shared" si="44"/>
        <v>100</v>
      </c>
    </row>
    <row r="211" spans="1:8">
      <c r="A211" s="28"/>
      <c r="B211" s="28"/>
      <c r="C211" s="28" t="s">
        <v>284</v>
      </c>
      <c r="D211" s="28">
        <v>59118</v>
      </c>
      <c r="E211" s="35">
        <v>36813</v>
      </c>
      <c r="F211" s="35">
        <v>36813</v>
      </c>
      <c r="G211" s="35"/>
      <c r="H211" s="46">
        <f t="shared" si="44"/>
        <v>100</v>
      </c>
    </row>
    <row r="212" spans="1:8">
      <c r="A212" s="28"/>
      <c r="B212" s="28"/>
      <c r="C212" s="28" t="s">
        <v>285</v>
      </c>
      <c r="D212" s="28"/>
      <c r="E212" s="35">
        <v>22305</v>
      </c>
      <c r="F212" s="35">
        <v>22305</v>
      </c>
      <c r="G212" s="35"/>
      <c r="H212" s="46">
        <f t="shared" si="44"/>
        <v>100</v>
      </c>
    </row>
    <row r="213" spans="1:8">
      <c r="A213" s="31" t="s">
        <v>79</v>
      </c>
      <c r="B213" s="31"/>
      <c r="C213" s="31" t="s">
        <v>51</v>
      </c>
      <c r="D213" s="31">
        <v>11312</v>
      </c>
      <c r="E213" s="38">
        <f>SUM(E214)</f>
        <v>11312</v>
      </c>
      <c r="F213" s="38">
        <f t="shared" ref="F213:G214" si="56">SUM(F214)</f>
        <v>8483</v>
      </c>
      <c r="G213" s="38">
        <f t="shared" si="56"/>
        <v>943</v>
      </c>
      <c r="H213" s="41">
        <f t="shared" si="44"/>
        <v>75</v>
      </c>
    </row>
    <row r="214" spans="1:8">
      <c r="A214" s="44" t="s">
        <v>286</v>
      </c>
      <c r="B214" s="44"/>
      <c r="C214" s="44" t="s">
        <v>262</v>
      </c>
      <c r="D214" s="44">
        <v>11312</v>
      </c>
      <c r="E214" s="45">
        <f>SUM(E215)</f>
        <v>11312</v>
      </c>
      <c r="F214" s="45">
        <f t="shared" si="56"/>
        <v>8483</v>
      </c>
      <c r="G214" s="45">
        <f t="shared" si="56"/>
        <v>943</v>
      </c>
      <c r="H214" s="42">
        <f t="shared" si="44"/>
        <v>75</v>
      </c>
    </row>
    <row r="215" spans="1:8">
      <c r="A215" s="28"/>
      <c r="B215" s="28"/>
      <c r="C215" s="28" t="s">
        <v>287</v>
      </c>
      <c r="D215" s="28">
        <v>11312</v>
      </c>
      <c r="E215" s="35">
        <v>11312</v>
      </c>
      <c r="F215" s="35">
        <v>8483</v>
      </c>
      <c r="G215" s="35">
        <v>943</v>
      </c>
      <c r="H215" s="42">
        <f t="shared" si="44"/>
        <v>75</v>
      </c>
    </row>
    <row r="216" spans="1:8">
      <c r="E216" s="65"/>
      <c r="F216" s="65"/>
      <c r="G216" s="65"/>
      <c r="H216" s="66"/>
    </row>
    <row r="217" spans="1:8">
      <c r="C217" s="25" t="s">
        <v>288</v>
      </c>
      <c r="E217" s="65"/>
      <c r="F217" s="65"/>
      <c r="G217" s="65"/>
      <c r="H217" s="67"/>
    </row>
    <row r="218" spans="1:8" ht="38.25">
      <c r="A218" s="28"/>
      <c r="B218" s="28"/>
      <c r="C218" s="28"/>
      <c r="D218" s="28" t="s">
        <v>63</v>
      </c>
      <c r="E218" s="29" t="s">
        <v>64</v>
      </c>
      <c r="F218" s="29" t="s">
        <v>65</v>
      </c>
      <c r="G218" s="30" t="s">
        <v>66</v>
      </c>
      <c r="H218" s="29" t="s">
        <v>67</v>
      </c>
    </row>
    <row r="219" spans="1:8">
      <c r="A219" s="28"/>
      <c r="B219" s="28"/>
      <c r="C219" s="31" t="s">
        <v>90</v>
      </c>
      <c r="D219" s="31">
        <v>199514</v>
      </c>
      <c r="E219" s="38">
        <f>SUM(E220)</f>
        <v>211821</v>
      </c>
      <c r="F219" s="38">
        <f t="shared" ref="F219:G220" si="57">SUM(F220)</f>
        <v>167163.97</v>
      </c>
      <c r="G219" s="38">
        <f t="shared" si="57"/>
        <v>18846.849999999999</v>
      </c>
      <c r="H219" s="37">
        <f t="shared" si="44"/>
        <v>78.900000000000006</v>
      </c>
    </row>
    <row r="220" spans="1:8">
      <c r="A220" s="31" t="s">
        <v>80</v>
      </c>
      <c r="B220" s="31"/>
      <c r="C220" s="31" t="s">
        <v>289</v>
      </c>
      <c r="D220" s="31">
        <v>199514</v>
      </c>
      <c r="E220" s="38">
        <f>SUM(E221)</f>
        <v>211821</v>
      </c>
      <c r="F220" s="38">
        <f t="shared" si="57"/>
        <v>167163.97</v>
      </c>
      <c r="G220" s="38">
        <f t="shared" si="57"/>
        <v>18846.849999999999</v>
      </c>
      <c r="H220" s="37">
        <f t="shared" si="44"/>
        <v>78.900000000000006</v>
      </c>
    </row>
    <row r="221" spans="1:8">
      <c r="A221" s="28"/>
      <c r="B221" s="28"/>
      <c r="C221" s="28" t="s">
        <v>290</v>
      </c>
      <c r="D221" s="28">
        <v>199514</v>
      </c>
      <c r="E221" s="35">
        <f>199514+12307</f>
        <v>211821</v>
      </c>
      <c r="F221" s="35">
        <v>167163.97</v>
      </c>
      <c r="G221" s="35">
        <v>18846.849999999999</v>
      </c>
      <c r="H221" s="34">
        <f t="shared" si="44"/>
        <v>78.900000000000006</v>
      </c>
    </row>
    <row r="222" spans="1:8">
      <c r="A222" s="28"/>
      <c r="B222" s="28"/>
      <c r="C222" s="31" t="s">
        <v>291</v>
      </c>
      <c r="D222" s="31">
        <v>5880</v>
      </c>
      <c r="E222" s="38">
        <f>SUM(E223)</f>
        <v>5880</v>
      </c>
      <c r="F222" s="38">
        <f t="shared" ref="F222:G223" si="58">SUM(F223)</f>
        <v>4388.49</v>
      </c>
      <c r="G222" s="38">
        <f t="shared" si="58"/>
        <v>487.61</v>
      </c>
      <c r="H222" s="37">
        <f t="shared" si="44"/>
        <v>74.599999999999994</v>
      </c>
    </row>
    <row r="223" spans="1:8">
      <c r="A223" s="31" t="s">
        <v>80</v>
      </c>
      <c r="B223" s="31"/>
      <c r="C223" s="31" t="s">
        <v>81</v>
      </c>
      <c r="D223" s="31">
        <v>5880</v>
      </c>
      <c r="E223" s="38">
        <f>SUM(E224)</f>
        <v>5880</v>
      </c>
      <c r="F223" s="38">
        <f t="shared" si="58"/>
        <v>4388.49</v>
      </c>
      <c r="G223" s="38">
        <f t="shared" si="58"/>
        <v>487.61</v>
      </c>
      <c r="H223" s="37">
        <f t="shared" si="44"/>
        <v>74.599999999999994</v>
      </c>
    </row>
    <row r="224" spans="1:8">
      <c r="A224" s="28"/>
      <c r="B224" s="28"/>
      <c r="C224" s="28" t="s">
        <v>292</v>
      </c>
      <c r="D224" s="28">
        <v>5880</v>
      </c>
      <c r="E224" s="35">
        <v>5880</v>
      </c>
      <c r="F224" s="35">
        <v>4388.49</v>
      </c>
      <c r="G224" s="35">
        <v>487.61</v>
      </c>
      <c r="H224" s="34">
        <f t="shared" si="44"/>
        <v>74.599999999999994</v>
      </c>
    </row>
    <row r="225" spans="1:8">
      <c r="A225" s="28"/>
      <c r="B225" s="28"/>
      <c r="C225" s="31" t="s">
        <v>184</v>
      </c>
      <c r="D225" s="31">
        <v>3068</v>
      </c>
      <c r="E225" s="38">
        <f>SUM(E226)</f>
        <v>3068</v>
      </c>
      <c r="F225" s="38">
        <f t="shared" ref="F225:G227" si="59">SUM(F226)</f>
        <v>2278.94</v>
      </c>
      <c r="G225" s="38">
        <f t="shared" si="59"/>
        <v>258.42</v>
      </c>
      <c r="H225" s="37">
        <f t="shared" si="44"/>
        <v>74.3</v>
      </c>
    </row>
    <row r="226" spans="1:8">
      <c r="A226" s="31" t="s">
        <v>80</v>
      </c>
      <c r="B226" s="31"/>
      <c r="C226" s="31" t="s">
        <v>81</v>
      </c>
      <c r="D226" s="31">
        <v>3068</v>
      </c>
      <c r="E226" s="38">
        <f>SUM(E227)</f>
        <v>3068</v>
      </c>
      <c r="F226" s="38">
        <f t="shared" si="59"/>
        <v>2278.94</v>
      </c>
      <c r="G226" s="38">
        <f t="shared" si="59"/>
        <v>258.42</v>
      </c>
      <c r="H226" s="37">
        <f t="shared" ref="H226:H231" si="60">ROUND(F226/E226*100,1)</f>
        <v>74.3</v>
      </c>
    </row>
    <row r="227" spans="1:8">
      <c r="A227" s="28"/>
      <c r="B227" s="28"/>
      <c r="C227" s="44" t="s">
        <v>293</v>
      </c>
      <c r="D227" s="28">
        <v>3068</v>
      </c>
      <c r="E227" s="35">
        <f>SUM(E228)</f>
        <v>3068</v>
      </c>
      <c r="F227" s="35">
        <f t="shared" si="59"/>
        <v>2278.94</v>
      </c>
      <c r="G227" s="35">
        <f t="shared" si="59"/>
        <v>258.42</v>
      </c>
      <c r="H227" s="34">
        <f t="shared" si="60"/>
        <v>74.3</v>
      </c>
    </row>
    <row r="228" spans="1:8">
      <c r="A228" s="28"/>
      <c r="B228" s="28"/>
      <c r="C228" s="28" t="s">
        <v>294</v>
      </c>
      <c r="D228" s="28">
        <v>3068</v>
      </c>
      <c r="E228" s="35">
        <v>3068</v>
      </c>
      <c r="F228" s="35">
        <v>2278.94</v>
      </c>
      <c r="G228" s="35">
        <v>258.42</v>
      </c>
      <c r="H228" s="34">
        <f t="shared" si="60"/>
        <v>74.3</v>
      </c>
    </row>
    <row r="229" spans="1:8">
      <c r="A229" s="28"/>
      <c r="B229" s="28"/>
      <c r="C229" s="31" t="s">
        <v>295</v>
      </c>
      <c r="D229" s="31">
        <v>11320817</v>
      </c>
      <c r="E229" s="38">
        <f>SUM(E230)</f>
        <v>11320817</v>
      </c>
      <c r="F229" s="38">
        <f t="shared" ref="F229:G229" si="61">SUM(F230)</f>
        <v>9194495.7300000004</v>
      </c>
      <c r="G229" s="38">
        <f t="shared" si="61"/>
        <v>958674.73</v>
      </c>
      <c r="H229" s="41">
        <f>ROUND(F229/E229*100,1)</f>
        <v>81.2</v>
      </c>
    </row>
    <row r="230" spans="1:8">
      <c r="A230" s="31" t="s">
        <v>80</v>
      </c>
      <c r="B230" s="31"/>
      <c r="C230" s="31" t="s">
        <v>81</v>
      </c>
      <c r="D230" s="31">
        <v>11320817</v>
      </c>
      <c r="E230" s="38">
        <v>11320817</v>
      </c>
      <c r="F230" s="38">
        <v>9194495.7300000004</v>
      </c>
      <c r="G230" s="38">
        <v>958674.73</v>
      </c>
      <c r="H230" s="41">
        <f t="shared" si="60"/>
        <v>81.2</v>
      </c>
    </row>
    <row r="231" spans="1:8">
      <c r="A231" s="28"/>
      <c r="B231" s="28"/>
      <c r="C231" s="31" t="s">
        <v>296</v>
      </c>
      <c r="D231" s="31">
        <v>11529279</v>
      </c>
      <c r="E231" s="38">
        <f>SUM(E219,E222,E225,E229)</f>
        <v>11541586</v>
      </c>
      <c r="F231" s="38">
        <f>SUM(F219,F222,F225,F229)</f>
        <v>9368327.1300000008</v>
      </c>
      <c r="G231" s="38">
        <f t="shared" ref="G231" si="62">SUM(G219,G222,G225,G229)</f>
        <v>978267.61</v>
      </c>
      <c r="H231" s="41">
        <f t="shared" si="60"/>
        <v>81.2</v>
      </c>
    </row>
    <row r="232" spans="1:8">
      <c r="H232" s="68"/>
    </row>
    <row r="233" spans="1:8">
      <c r="H233" s="69"/>
    </row>
  </sheetData>
  <pageMargins left="0.19685039370078741" right="0.70866141732283472" top="0.74803149606299213" bottom="0.74803149606299213" header="0.31496062992125984" footer="0.31496062992125984"/>
  <pageSetup paperSize="9" scale="90" fitToWidth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IX</vt:lpstr>
      <vt:lpstr>investeeringud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Indrek_K</dc:creator>
  <cp:lastModifiedBy>Indrek_K</cp:lastModifiedBy>
  <cp:lastPrinted>2011-10-12T12:33:16Z</cp:lastPrinted>
  <dcterms:created xsi:type="dcterms:W3CDTF">2011-10-12T12:28:45Z</dcterms:created>
  <dcterms:modified xsi:type="dcterms:W3CDTF">2011-10-20T08:44:28Z</dcterms:modified>
</cp:coreProperties>
</file>